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codeName="ThisWorkbook" defaultThemeVersion="166925"/>
  <mc:AlternateContent xmlns:mc="http://schemas.openxmlformats.org/markup-compatibility/2006">
    <mc:Choice Requires="x15">
      <x15ac:absPath xmlns:x15ac="http://schemas.microsoft.com/office/spreadsheetml/2010/11/ac" url="C:\Users\esavage\Downloads\"/>
    </mc:Choice>
  </mc:AlternateContent>
  <xr:revisionPtr revIDLastSave="0" documentId="8_{D03813BD-A3A7-4E41-A890-D91A717012CA}" xr6:coauthVersionLast="47" xr6:coauthVersionMax="47" xr10:uidLastSave="{00000000-0000-0000-0000-000000000000}"/>
  <bookViews>
    <workbookView xWindow="-120" yWindow="-120" windowWidth="29040" windowHeight="15720" xr2:uid="{00000000-000D-0000-FFFF-FFFF00000000}"/>
  </bookViews>
  <sheets>
    <sheet name="1. Introduction" sheetId="3" r:id="rId1"/>
    <sheet name="2. Metrics Overview" sheetId="7" r:id="rId2"/>
    <sheet name="3. JUST-R 0-2 Years Assessment" sheetId="9" r:id="rId3"/>
    <sheet name="4. JUST-R 2-4 Years Assessment" sheetId="10" r:id="rId4"/>
  </sheets>
  <definedNames>
    <definedName name="_xlnm._FilterDatabase" localSheetId="1" hidden="1">'2. Metrics Overview'!$F$3:$F$40</definedName>
    <definedName name="_xlnm._FilterDatabase" localSheetId="2" hidden="1">'3. JUST-R 0-2 Years Assessment'!$A$3:$A$39</definedName>
    <definedName name="_xlnm._FilterDatabase" localSheetId="3" hidden="1">'4. JUST-R 2-4 Years Assessment'!$A$3:$A$39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3" l="1"/>
  <c r="AB1" i="10"/>
  <c r="X1" i="10"/>
  <c r="T1" i="10"/>
  <c r="P1" i="10"/>
  <c r="L1" i="10"/>
  <c r="C17" i="3"/>
  <c r="C15" i="3"/>
  <c r="T1" i="9" s="1"/>
  <c r="C14" i="3"/>
  <c r="P1" i="9" s="1"/>
  <c r="A36" i="7"/>
  <c r="AG35" i="9" s="1"/>
  <c r="B15" i="9"/>
  <c r="B16" i="9"/>
  <c r="B15" i="10"/>
  <c r="B16" i="10"/>
  <c r="D16" i="10"/>
  <c r="AK16" i="10" s="1"/>
  <c r="D15" i="10"/>
  <c r="AK15" i="10" s="1"/>
  <c r="D16" i="9"/>
  <c r="AC16" i="9" s="1"/>
  <c r="D15" i="9"/>
  <c r="AC15" i="9" s="1"/>
  <c r="A16" i="7"/>
  <c r="AF15" i="9" s="1"/>
  <c r="A17" i="7"/>
  <c r="C16" i="10"/>
  <c r="AJ16" i="10" s="1"/>
  <c r="C15" i="10"/>
  <c r="AJ15" i="10" s="1"/>
  <c r="C16" i="9"/>
  <c r="AB16" i="9" s="1"/>
  <c r="C15" i="9"/>
  <c r="AB15" i="9" s="1"/>
  <c r="C14" i="9"/>
  <c r="A5" i="7"/>
  <c r="AO4" i="10" s="1"/>
  <c r="C35" i="9"/>
  <c r="AB35" i="9" s="1"/>
  <c r="A8" i="7"/>
  <c r="AO7" i="10" s="1"/>
  <c r="A9" i="7"/>
  <c r="AM8" i="10" s="1"/>
  <c r="A10" i="7"/>
  <c r="AF9" i="9" s="1"/>
  <c r="A11" i="7"/>
  <c r="AN10" i="10" s="1"/>
  <c r="A12" i="7"/>
  <c r="AG11" i="9" s="1"/>
  <c r="A13" i="7"/>
  <c r="AG12" i="9" s="1"/>
  <c r="A14" i="7"/>
  <c r="AO13" i="10" s="1"/>
  <c r="A15" i="7"/>
  <c r="AM14" i="10" s="1"/>
  <c r="A18" i="7"/>
  <c r="AN17" i="10" s="1"/>
  <c r="A19" i="7"/>
  <c r="AN18" i="10" s="1"/>
  <c r="A20" i="7"/>
  <c r="AG19" i="9" s="1"/>
  <c r="A21" i="7"/>
  <c r="AG20" i="9" s="1"/>
  <c r="A22" i="7"/>
  <c r="AO21" i="10" s="1"/>
  <c r="A26" i="7"/>
  <c r="AO25" i="10" s="1"/>
  <c r="A23" i="7"/>
  <c r="AN22" i="10" s="1"/>
  <c r="A24" i="7"/>
  <c r="AG23" i="9" s="1"/>
  <c r="A25" i="7"/>
  <c r="AG24" i="9" s="1"/>
  <c r="A27" i="7"/>
  <c r="AM26" i="10" s="1"/>
  <c r="A28" i="7"/>
  <c r="AG27" i="9" s="1"/>
  <c r="A29" i="7"/>
  <c r="AE28" i="9" s="1"/>
  <c r="A30" i="7"/>
  <c r="AE29" i="9" s="1"/>
  <c r="A31" i="7"/>
  <c r="AM30" i="10" s="1"/>
  <c r="A32" i="7"/>
  <c r="AF31" i="9" s="1"/>
  <c r="A33" i="7"/>
  <c r="AF32" i="9" s="1"/>
  <c r="A34" i="7"/>
  <c r="AE33" i="9" s="1"/>
  <c r="A35" i="7"/>
  <c r="AE34" i="9" s="1"/>
  <c r="A37" i="7"/>
  <c r="AG36" i="9" s="1"/>
  <c r="A38" i="7"/>
  <c r="AF37" i="9" s="1"/>
  <c r="A39" i="7"/>
  <c r="AE38" i="9" s="1"/>
  <c r="A40" i="7"/>
  <c r="AM39" i="10" s="1"/>
  <c r="A7" i="7"/>
  <c r="AF6" i="9" s="1"/>
  <c r="A6" i="7"/>
  <c r="AM5" i="10" s="1"/>
  <c r="B5" i="10"/>
  <c r="B6" i="10"/>
  <c r="B7" i="10"/>
  <c r="B8" i="10"/>
  <c r="B9" i="10"/>
  <c r="B10" i="10"/>
  <c r="B11" i="10"/>
  <c r="B12" i="10"/>
  <c r="B13" i="10"/>
  <c r="B14" i="10"/>
  <c r="B17" i="10"/>
  <c r="B18" i="10"/>
  <c r="B19" i="10"/>
  <c r="B20" i="10"/>
  <c r="B21" i="10"/>
  <c r="B25" i="10"/>
  <c r="B22" i="10"/>
  <c r="B23" i="10"/>
  <c r="B24" i="10"/>
  <c r="B26" i="10"/>
  <c r="B27" i="10"/>
  <c r="B28" i="10"/>
  <c r="B29" i="10"/>
  <c r="B30" i="10"/>
  <c r="B31" i="10"/>
  <c r="B32" i="10"/>
  <c r="B33" i="10"/>
  <c r="B34" i="10"/>
  <c r="B35" i="10"/>
  <c r="B36" i="10"/>
  <c r="B37" i="10"/>
  <c r="B38" i="10"/>
  <c r="B39" i="10"/>
  <c r="B4" i="10"/>
  <c r="B4" i="9"/>
  <c r="C17" i="9"/>
  <c r="AB17" i="9" s="1"/>
  <c r="B5" i="9"/>
  <c r="B6" i="9"/>
  <c r="B7" i="9"/>
  <c r="B8" i="9"/>
  <c r="B9" i="9"/>
  <c r="B10" i="9"/>
  <c r="B11" i="9"/>
  <c r="B12" i="9"/>
  <c r="B13" i="9"/>
  <c r="B14" i="9"/>
  <c r="B17" i="9"/>
  <c r="B18" i="9"/>
  <c r="B19" i="9"/>
  <c r="B20" i="9"/>
  <c r="B21" i="9"/>
  <c r="B25" i="9"/>
  <c r="B22" i="9"/>
  <c r="B23" i="9"/>
  <c r="B24" i="9"/>
  <c r="B26" i="9"/>
  <c r="B27" i="9"/>
  <c r="B28" i="9"/>
  <c r="B29" i="9"/>
  <c r="B30" i="9"/>
  <c r="B31" i="9"/>
  <c r="B32" i="9"/>
  <c r="B33" i="9"/>
  <c r="B34" i="9"/>
  <c r="B35" i="9"/>
  <c r="B36" i="9"/>
  <c r="B37" i="9"/>
  <c r="B38" i="9"/>
  <c r="B39" i="9"/>
  <c r="AL39" i="10"/>
  <c r="D39" i="10"/>
  <c r="AK39" i="10" s="1"/>
  <c r="C39" i="10"/>
  <c r="AJ39" i="10" s="1"/>
  <c r="AL38" i="10"/>
  <c r="D38" i="10"/>
  <c r="AK38" i="10" s="1"/>
  <c r="C38" i="10"/>
  <c r="AJ38" i="10" s="1"/>
  <c r="AL37" i="10"/>
  <c r="D37" i="10"/>
  <c r="AK37" i="10" s="1"/>
  <c r="C37" i="10"/>
  <c r="AJ37" i="10" s="1"/>
  <c r="AL36" i="10"/>
  <c r="D36" i="10"/>
  <c r="AK36" i="10" s="1"/>
  <c r="C36" i="10"/>
  <c r="AJ36" i="10" s="1"/>
  <c r="AL35" i="10"/>
  <c r="D35" i="10"/>
  <c r="AK35" i="10" s="1"/>
  <c r="C35" i="10"/>
  <c r="AJ35" i="10" s="1"/>
  <c r="D7" i="10"/>
  <c r="AK7" i="10" s="1"/>
  <c r="C7" i="10"/>
  <c r="AJ7" i="10" s="1"/>
  <c r="D6" i="10"/>
  <c r="AK6" i="10" s="1"/>
  <c r="C6" i="10"/>
  <c r="AJ6" i="10" s="1"/>
  <c r="D5" i="10"/>
  <c r="AK5" i="10" s="1"/>
  <c r="C5" i="10"/>
  <c r="AJ5" i="10" s="1"/>
  <c r="D34" i="10"/>
  <c r="AK34" i="10" s="1"/>
  <c r="C34" i="10"/>
  <c r="AJ34" i="10" s="1"/>
  <c r="D33" i="10"/>
  <c r="AK33" i="10" s="1"/>
  <c r="C33" i="10"/>
  <c r="AJ33" i="10" s="1"/>
  <c r="D32" i="10"/>
  <c r="AK32" i="10" s="1"/>
  <c r="C32" i="10"/>
  <c r="AJ32" i="10" s="1"/>
  <c r="D31" i="10"/>
  <c r="AK31" i="10" s="1"/>
  <c r="C31" i="10"/>
  <c r="AJ31" i="10" s="1"/>
  <c r="D19" i="10"/>
  <c r="AK19" i="10" s="1"/>
  <c r="C19" i="10"/>
  <c r="AJ19" i="10" s="1"/>
  <c r="D18" i="10"/>
  <c r="AK18" i="10" s="1"/>
  <c r="C18" i="10"/>
  <c r="AJ18" i="10" s="1"/>
  <c r="D13" i="10"/>
  <c r="AK13" i="10" s="1"/>
  <c r="C13" i="10"/>
  <c r="AJ13" i="10" s="1"/>
  <c r="D12" i="10"/>
  <c r="AK12" i="10" s="1"/>
  <c r="C12" i="10"/>
  <c r="AJ12" i="10" s="1"/>
  <c r="D17" i="10"/>
  <c r="AK17" i="10" s="1"/>
  <c r="C17" i="10"/>
  <c r="AJ17" i="10" s="1"/>
  <c r="D22" i="10"/>
  <c r="AK22" i="10" s="1"/>
  <c r="C22" i="10"/>
  <c r="AJ22" i="10" s="1"/>
  <c r="D25" i="10"/>
  <c r="AK25" i="10" s="1"/>
  <c r="C25" i="10"/>
  <c r="AJ25" i="10" s="1"/>
  <c r="D21" i="10"/>
  <c r="AK21" i="10" s="1"/>
  <c r="C21" i="10"/>
  <c r="AJ21" i="10" s="1"/>
  <c r="D20" i="10"/>
  <c r="AK20" i="10" s="1"/>
  <c r="C20" i="10"/>
  <c r="AJ20" i="10" s="1"/>
  <c r="D11" i="10"/>
  <c r="AK11" i="10" s="1"/>
  <c r="C11" i="10"/>
  <c r="AJ11" i="10" s="1"/>
  <c r="D4" i="10"/>
  <c r="AK4" i="10" s="1"/>
  <c r="C4" i="10"/>
  <c r="AJ4" i="10" s="1"/>
  <c r="D30" i="10"/>
  <c r="AK30" i="10" s="1"/>
  <c r="C30" i="10"/>
  <c r="AJ30" i="10" s="1"/>
  <c r="D29" i="10"/>
  <c r="AK29" i="10" s="1"/>
  <c r="C29" i="10"/>
  <c r="AJ29" i="10" s="1"/>
  <c r="D28" i="10"/>
  <c r="AK28" i="10" s="1"/>
  <c r="C28" i="10"/>
  <c r="AJ28" i="10" s="1"/>
  <c r="D27" i="10"/>
  <c r="AK27" i="10" s="1"/>
  <c r="C27" i="10"/>
  <c r="AJ27" i="10" s="1"/>
  <c r="D10" i="10"/>
  <c r="AK10" i="10" s="1"/>
  <c r="C10" i="10"/>
  <c r="AJ10" i="10" s="1"/>
  <c r="D9" i="10"/>
  <c r="AK9" i="10" s="1"/>
  <c r="C9" i="10"/>
  <c r="AJ9" i="10" s="1"/>
  <c r="D8" i="10"/>
  <c r="AK8" i="10" s="1"/>
  <c r="C8" i="10"/>
  <c r="AJ8" i="10" s="1"/>
  <c r="D26" i="10"/>
  <c r="AK26" i="10" s="1"/>
  <c r="C26" i="10"/>
  <c r="AJ26" i="10" s="1"/>
  <c r="D14" i="10"/>
  <c r="AK14" i="10" s="1"/>
  <c r="C14" i="10"/>
  <c r="AJ14" i="10" s="1"/>
  <c r="D24" i="10"/>
  <c r="AK24" i="10" s="1"/>
  <c r="C24" i="10"/>
  <c r="AJ24" i="10" s="1"/>
  <c r="D23" i="10"/>
  <c r="AK23" i="10" s="1"/>
  <c r="C23" i="10"/>
  <c r="AJ23" i="10" s="1"/>
  <c r="AD36" i="9"/>
  <c r="AD37" i="9"/>
  <c r="AD38" i="9"/>
  <c r="AD39" i="9"/>
  <c r="AD35" i="9"/>
  <c r="D39" i="9"/>
  <c r="AC39" i="9" s="1"/>
  <c r="C39" i="9"/>
  <c r="AB39" i="9" s="1"/>
  <c r="D38" i="9"/>
  <c r="AC38" i="9" s="1"/>
  <c r="C38" i="9"/>
  <c r="AB38" i="9" s="1"/>
  <c r="D37" i="9"/>
  <c r="AC37" i="9" s="1"/>
  <c r="C37" i="9"/>
  <c r="AB37" i="9" s="1"/>
  <c r="D36" i="9"/>
  <c r="AC36" i="9" s="1"/>
  <c r="C36" i="9"/>
  <c r="AB36" i="9" s="1"/>
  <c r="D35" i="9"/>
  <c r="AC35" i="9" s="1"/>
  <c r="D7" i="9"/>
  <c r="AC7" i="9" s="1"/>
  <c r="C7" i="9"/>
  <c r="AB7" i="9" s="1"/>
  <c r="D6" i="9"/>
  <c r="AC6" i="9" s="1"/>
  <c r="C6" i="9"/>
  <c r="AB6" i="9" s="1"/>
  <c r="D5" i="9"/>
  <c r="AC5" i="9" s="1"/>
  <c r="C5" i="9"/>
  <c r="AB5" i="9" s="1"/>
  <c r="D34" i="9"/>
  <c r="AC34" i="9" s="1"/>
  <c r="C34" i="9"/>
  <c r="AB34" i="9" s="1"/>
  <c r="D33" i="9"/>
  <c r="AC33" i="9" s="1"/>
  <c r="C33" i="9"/>
  <c r="AB33" i="9" s="1"/>
  <c r="D32" i="9"/>
  <c r="AC32" i="9" s="1"/>
  <c r="C32" i="9"/>
  <c r="AB32" i="9" s="1"/>
  <c r="D31" i="9"/>
  <c r="AC31" i="9" s="1"/>
  <c r="C31" i="9"/>
  <c r="AB31" i="9" s="1"/>
  <c r="D19" i="9"/>
  <c r="AC19" i="9" s="1"/>
  <c r="C19" i="9"/>
  <c r="AB19" i="9" s="1"/>
  <c r="D18" i="9"/>
  <c r="AC18" i="9" s="1"/>
  <c r="C18" i="9"/>
  <c r="AB18" i="9" s="1"/>
  <c r="D13" i="9"/>
  <c r="AC13" i="9" s="1"/>
  <c r="C13" i="9"/>
  <c r="AB13" i="9" s="1"/>
  <c r="D12" i="9"/>
  <c r="AC12" i="9" s="1"/>
  <c r="C12" i="9"/>
  <c r="AB12" i="9" s="1"/>
  <c r="D17" i="9"/>
  <c r="AC17" i="9" s="1"/>
  <c r="D22" i="9"/>
  <c r="AC22" i="9" s="1"/>
  <c r="C22" i="9"/>
  <c r="AB22" i="9" s="1"/>
  <c r="D25" i="9"/>
  <c r="AC25" i="9" s="1"/>
  <c r="C25" i="9"/>
  <c r="AB25" i="9" s="1"/>
  <c r="D21" i="9"/>
  <c r="AC21" i="9" s="1"/>
  <c r="C21" i="9"/>
  <c r="AB21" i="9" s="1"/>
  <c r="D20" i="9"/>
  <c r="AC20" i="9" s="1"/>
  <c r="C20" i="9"/>
  <c r="AB20" i="9" s="1"/>
  <c r="D11" i="9"/>
  <c r="AC11" i="9" s="1"/>
  <c r="C11" i="9"/>
  <c r="AB11" i="9" s="1"/>
  <c r="D4" i="9"/>
  <c r="AC4" i="9" s="1"/>
  <c r="C4" i="9"/>
  <c r="AB4" i="9" s="1"/>
  <c r="D30" i="9"/>
  <c r="AC30" i="9" s="1"/>
  <c r="C30" i="9"/>
  <c r="AB30" i="9" s="1"/>
  <c r="D29" i="9"/>
  <c r="AC29" i="9" s="1"/>
  <c r="C29" i="9"/>
  <c r="AB29" i="9" s="1"/>
  <c r="D28" i="9"/>
  <c r="AC28" i="9" s="1"/>
  <c r="C28" i="9"/>
  <c r="AB28" i="9" s="1"/>
  <c r="D27" i="9"/>
  <c r="AC27" i="9" s="1"/>
  <c r="C27" i="9"/>
  <c r="AB27" i="9" s="1"/>
  <c r="D10" i="9"/>
  <c r="AC10" i="9" s="1"/>
  <c r="C10" i="9"/>
  <c r="AB10" i="9" s="1"/>
  <c r="D9" i="9"/>
  <c r="AC9" i="9" s="1"/>
  <c r="C9" i="9"/>
  <c r="AB9" i="9" s="1"/>
  <c r="D8" i="9"/>
  <c r="AC8" i="9" s="1"/>
  <c r="C8" i="9"/>
  <c r="AB8" i="9" s="1"/>
  <c r="D26" i="9"/>
  <c r="AC26" i="9" s="1"/>
  <c r="C26" i="9"/>
  <c r="AB26" i="9" s="1"/>
  <c r="D14" i="9"/>
  <c r="AC14" i="9" s="1"/>
  <c r="AB14" i="9"/>
  <c r="D24" i="9"/>
  <c r="AC24" i="9" s="1"/>
  <c r="C24" i="9"/>
  <c r="AB24" i="9" s="1"/>
  <c r="D23" i="9"/>
  <c r="AC23" i="9" s="1"/>
  <c r="C23" i="9"/>
  <c r="AB23" i="9" s="1"/>
  <c r="L1" i="9" l="1"/>
  <c r="C16" i="3"/>
  <c r="AN16" i="10"/>
  <c r="AF16" i="9"/>
  <c r="AG16" i="9"/>
  <c r="AN15" i="10"/>
  <c r="AG15" i="9"/>
  <c r="AH15" i="9" s="1"/>
  <c r="AO16" i="10"/>
  <c r="AP16" i="10" s="1"/>
  <c r="AO15" i="10"/>
  <c r="AN23" i="10"/>
  <c r="AF22" i="9"/>
  <c r="AM9" i="10"/>
  <c r="AE17" i="9"/>
  <c r="AE23" i="9"/>
  <c r="AN35" i="10"/>
  <c r="AE14" i="9"/>
  <c r="AM17" i="10"/>
  <c r="AG21" i="9"/>
  <c r="AO32" i="10"/>
  <c r="AG18" i="9"/>
  <c r="AO24" i="10"/>
  <c r="AG17" i="9"/>
  <c r="AO23" i="10"/>
  <c r="AG8" i="9"/>
  <c r="AO18" i="10"/>
  <c r="AP18" i="10" s="1"/>
  <c r="AG33" i="9"/>
  <c r="AG7" i="9"/>
  <c r="AO17" i="10"/>
  <c r="AP17" i="10" s="1"/>
  <c r="AG32" i="9"/>
  <c r="AH32" i="9" s="1"/>
  <c r="AG6" i="9"/>
  <c r="AH6" i="9" s="1"/>
  <c r="AO8" i="10"/>
  <c r="AG5" i="9"/>
  <c r="AO33" i="10"/>
  <c r="AO6" i="10"/>
  <c r="AO37" i="10"/>
  <c r="AO29" i="10"/>
  <c r="AO12" i="10"/>
  <c r="AO36" i="10"/>
  <c r="AO28" i="10"/>
  <c r="AO20" i="10"/>
  <c r="AO11" i="10"/>
  <c r="AO35" i="10"/>
  <c r="AO27" i="10"/>
  <c r="AO10" i="10"/>
  <c r="AP10" i="10" s="1"/>
  <c r="AG39" i="9"/>
  <c r="AG31" i="9"/>
  <c r="AH31" i="9" s="1"/>
  <c r="AG22" i="9"/>
  <c r="AG14" i="9"/>
  <c r="AG38" i="9"/>
  <c r="AG30" i="9"/>
  <c r="AG25" i="9"/>
  <c r="AG13" i="9"/>
  <c r="AO34" i="10"/>
  <c r="AO26" i="10"/>
  <c r="AO19" i="10"/>
  <c r="AO9" i="10"/>
  <c r="AG4" i="9"/>
  <c r="AN14" i="10"/>
  <c r="AG28" i="9"/>
  <c r="AG37" i="9"/>
  <c r="AH37" i="9" s="1"/>
  <c r="AG29" i="9"/>
  <c r="AG10" i="9"/>
  <c r="AO39" i="10"/>
  <c r="AO31" i="10"/>
  <c r="AO22" i="10"/>
  <c r="AP22" i="10" s="1"/>
  <c r="AO14" i="10"/>
  <c r="AG34" i="9"/>
  <c r="AG26" i="9"/>
  <c r="AG9" i="9"/>
  <c r="AH9" i="9" s="1"/>
  <c r="AO38" i="10"/>
  <c r="AO30" i="10"/>
  <c r="AO5" i="10"/>
  <c r="AE32" i="9"/>
  <c r="AM23" i="10"/>
  <c r="AF17" i="9"/>
  <c r="AE24" i="9"/>
  <c r="AF23" i="9"/>
  <c r="AH23" i="9" s="1"/>
  <c r="AN32" i="10"/>
  <c r="AM34" i="10"/>
  <c r="AN26" i="10"/>
  <c r="AM18" i="10"/>
  <c r="AM32" i="10"/>
  <c r="AN34" i="10"/>
  <c r="AF19" i="9"/>
  <c r="AH19" i="9" s="1"/>
  <c r="AF18" i="9"/>
  <c r="AF21" i="9"/>
  <c r="AN20" i="10"/>
  <c r="AF20" i="9"/>
  <c r="AH20" i="9" s="1"/>
  <c r="AN19" i="10"/>
  <c r="AF36" i="9"/>
  <c r="AH36" i="9" s="1"/>
  <c r="AF24" i="9"/>
  <c r="AH24" i="9" s="1"/>
  <c r="AE18" i="9"/>
  <c r="AM31" i="10"/>
  <c r="AF39" i="9"/>
  <c r="AE31" i="9"/>
  <c r="AN39" i="10"/>
  <c r="AN30" i="10"/>
  <c r="AM28" i="10"/>
  <c r="AN28" i="10"/>
  <c r="AN31" i="10"/>
  <c r="AE27" i="9"/>
  <c r="AF38" i="9"/>
  <c r="AM35" i="10"/>
  <c r="AF35" i="9"/>
  <c r="AH35" i="9" s="1"/>
  <c r="AF25" i="9"/>
  <c r="AM22" i="10"/>
  <c r="AM38" i="10"/>
  <c r="AN38" i="10"/>
  <c r="AE39" i="9"/>
  <c r="AE22" i="9"/>
  <c r="AF30" i="9"/>
  <c r="AE25" i="9"/>
  <c r="AE30" i="9"/>
  <c r="AM25" i="10"/>
  <c r="AF26" i="9"/>
  <c r="AN25" i="10"/>
  <c r="AP25" i="10" s="1"/>
  <c r="AF14" i="9"/>
  <c r="AN9" i="10"/>
  <c r="AE9" i="9"/>
  <c r="AN8" i="10"/>
  <c r="AF8" i="9"/>
  <c r="AE8" i="9"/>
  <c r="AN6" i="10"/>
  <c r="AM6" i="10"/>
  <c r="AE6" i="9"/>
  <c r="AN5" i="10"/>
  <c r="AF5" i="9"/>
  <c r="AE5" i="9"/>
  <c r="AE37" i="9"/>
  <c r="AM27" i="10"/>
  <c r="AM37" i="10"/>
  <c r="AE10" i="9"/>
  <c r="AN21" i="10"/>
  <c r="AN37" i="10"/>
  <c r="AM21" i="10"/>
  <c r="AE21" i="9"/>
  <c r="AF34" i="9"/>
  <c r="AF28" i="9"/>
  <c r="AE35" i="9"/>
  <c r="AE19" i="9"/>
  <c r="AM24" i="10"/>
  <c r="AM29" i="10"/>
  <c r="AM33" i="10"/>
  <c r="AM36" i="10"/>
  <c r="AF33" i="9"/>
  <c r="AE26" i="9"/>
  <c r="AN24" i="10"/>
  <c r="AM10" i="10"/>
  <c r="AN29" i="10"/>
  <c r="AM20" i="10"/>
  <c r="AM19" i="10"/>
  <c r="AN33" i="10"/>
  <c r="AN36" i="10"/>
  <c r="AF29" i="9"/>
  <c r="AE36" i="9"/>
  <c r="AN27" i="10"/>
  <c r="AE20" i="9"/>
  <c r="AF27" i="9"/>
  <c r="AH27" i="9" s="1"/>
  <c r="AF10" i="9"/>
  <c r="AH16" i="9" l="1"/>
  <c r="AP15" i="10"/>
  <c r="AP23" i="10"/>
  <c r="AH22" i="9"/>
  <c r="AP35" i="10"/>
  <c r="AP24" i="10"/>
  <c r="AH21" i="9"/>
  <c r="AH33" i="9"/>
  <c r="AH30" i="9"/>
  <c r="AH25" i="9"/>
  <c r="AH38" i="9"/>
  <c r="AP14" i="10"/>
  <c r="AH17" i="9"/>
  <c r="AP20" i="10"/>
  <c r="AH10" i="9"/>
  <c r="AH8" i="9"/>
  <c r="AP19" i="10"/>
  <c r="AH5" i="9"/>
  <c r="AH14" i="9"/>
  <c r="AH39" i="9"/>
  <c r="AP36" i="10"/>
  <c r="AH18" i="9"/>
  <c r="AP32" i="10"/>
  <c r="AH28" i="9"/>
  <c r="AH29" i="9"/>
  <c r="AH26" i="9"/>
  <c r="AH34" i="9"/>
  <c r="AP33" i="10"/>
  <c r="AP26" i="10"/>
  <c r="AP29" i="10"/>
  <c r="AP34" i="10"/>
  <c r="AP37" i="10"/>
  <c r="AP30" i="10"/>
  <c r="AP21" i="10"/>
  <c r="AP28" i="10"/>
  <c r="AP38" i="10"/>
  <c r="AP39" i="10"/>
  <c r="AP31" i="10"/>
  <c r="AP27" i="10"/>
  <c r="AP8" i="10"/>
  <c r="AP9" i="10"/>
  <c r="AP5" i="10"/>
  <c r="AP6" i="10"/>
  <c r="AM12" i="10"/>
  <c r="AF12" i="9"/>
  <c r="AH12" i="9" s="1"/>
  <c r="AN12" i="10"/>
  <c r="AE12" i="9"/>
  <c r="AE13" i="9"/>
  <c r="AN13" i="10"/>
  <c r="AM13" i="10"/>
  <c r="AF13" i="9"/>
  <c r="AH13" i="9" s="1"/>
  <c r="AE7" i="9"/>
  <c r="AN7" i="10"/>
  <c r="AM7" i="10"/>
  <c r="AF7" i="9"/>
  <c r="AH7" i="9" s="1"/>
  <c r="AE11" i="9"/>
  <c r="AN11" i="10"/>
  <c r="AF11" i="9"/>
  <c r="AH11" i="9" s="1"/>
  <c r="AM11" i="10"/>
  <c r="AP7" i="10" l="1"/>
  <c r="AP13" i="10"/>
  <c r="AP12" i="10"/>
  <c r="AP11" i="10"/>
  <c r="AN4" i="10"/>
  <c r="AM4" i="10"/>
  <c r="AE4" i="9"/>
  <c r="AF4" i="9"/>
  <c r="AH4" i="9" l="1"/>
  <c r="AP4" i="10"/>
</calcChain>
</file>

<file path=xl/sharedStrings.xml><?xml version="1.0" encoding="utf-8"?>
<sst xmlns="http://schemas.openxmlformats.org/spreadsheetml/2006/main" count="757" uniqueCount="362">
  <si>
    <r>
      <t xml:space="preserve">The JUST-R (Justice Underpinning Science and Technology Research) Excel Tool is designed to enable you to select, measure, and track JUST-R metrics over the course of your project. A companion user guide for this tool can be found at </t>
    </r>
    <r>
      <rPr>
        <b/>
        <sz val="13"/>
        <color rgb="FFBD4400"/>
        <rFont val="Calibri"/>
        <family val="2"/>
        <scheme val="minor"/>
      </rPr>
      <t>https://www.nlr.gov/analysis/just-r.html</t>
    </r>
    <r>
      <rPr>
        <sz val="13"/>
        <color theme="1"/>
        <rFont val="Calibri"/>
        <family val="2"/>
        <scheme val="minor"/>
      </rPr>
      <t xml:space="preserve">. The user guide provides additional context and step-by-step instructions for using this tool. By accessing these files, you agree to abide by the NLR data disclaimer </t>
    </r>
    <r>
      <rPr>
        <b/>
        <sz val="13"/>
        <color rgb="FFBD4400"/>
        <rFont val="Calibri"/>
        <family val="2"/>
        <scheme val="minor"/>
      </rPr>
      <t>https://www.nlr.gov/disclaimer</t>
    </r>
    <r>
      <rPr>
        <sz val="13"/>
        <color theme="1"/>
        <rFont val="Calibri"/>
        <family val="2"/>
        <scheme val="minor"/>
      </rPr>
      <t>.</t>
    </r>
  </si>
  <si>
    <t>Project Title:</t>
  </si>
  <si>
    <t>Table of Contents</t>
  </si>
  <si>
    <t>Description</t>
  </si>
  <si>
    <t>0 - 2 Years Remaining</t>
  </si>
  <si>
    <t>Project Description:</t>
  </si>
  <si>
    <t>Introduction (this page)</t>
  </si>
  <si>
    <t>Sheet with basic information about the project that is being assessed and basic information about the JUST-R Excel tool</t>
  </si>
  <si>
    <t>2 - 4 Years Remaining</t>
  </si>
  <si>
    <t>Project Time Remaining:  (At Start of Assessment)</t>
  </si>
  <si>
    <t>Metrics Overview</t>
  </si>
  <si>
    <t>Sheet of all JUST-R metrics with descriptions and examples for each metric</t>
  </si>
  <si>
    <t>JUST-R Start Date:</t>
  </si>
  <si>
    <t>JUST-R 0-2 Years Assessment</t>
  </si>
  <si>
    <t>JUST-R framework with metrics selection, a planning section  (hidden between columns E and K) and initial, midterm, and final assessments</t>
  </si>
  <si>
    <t>Project End Date:</t>
  </si>
  <si>
    <t>0-2 Years Assessment Summary</t>
  </si>
  <si>
    <t>Summary of JUST-R metrics for projects with 0-2 years remaining at the start of JUST-R assessment</t>
  </si>
  <si>
    <t>JUST-R 2-4 Years Assessment</t>
  </si>
  <si>
    <t>JUST-R framework with with metrics selection, a planning section (hidden between columns E and K) and initial, assessment 2, midterm, assessment 4, and final assessments</t>
  </si>
  <si>
    <t>2-4 Years Assessment Summary</t>
  </si>
  <si>
    <t>Summary of JUST-R metrics for projects with 2-4 years remaining at the start of JUST-R assessment</t>
  </si>
  <si>
    <t>Recommended Auto-generated (Re)assessment Deadlines</t>
  </si>
  <si>
    <t>Assessment 1</t>
  </si>
  <si>
    <t>Assessment 2</t>
  </si>
  <si>
    <t>Assessment 3</t>
  </si>
  <si>
    <t>Assessment 4</t>
  </si>
  <si>
    <t>Assessment 5</t>
  </si>
  <si>
    <t>Assessment Examples</t>
  </si>
  <si>
    <t xml:space="preserve"> Metric Selection</t>
  </si>
  <si>
    <t>Metric</t>
  </si>
  <si>
    <t>Metric Description</t>
  </si>
  <si>
    <t>Assessment Form</t>
  </si>
  <si>
    <t>Units</t>
  </si>
  <si>
    <t>Metric Category</t>
  </si>
  <si>
    <t>Assessment Resource</t>
  </si>
  <si>
    <t>Reasoning Behind Metrics Selection</t>
  </si>
  <si>
    <t xml:space="preserve">Wet Lab &amp; Characterization </t>
  </si>
  <si>
    <t>Engineering Design &amp; Demonstration</t>
  </si>
  <si>
    <t>Modeling, Analysis, &amp; Software</t>
  </si>
  <si>
    <t>Fundamental Science</t>
  </si>
  <si>
    <t>Short description of metric</t>
  </si>
  <si>
    <t xml:space="preserve">Long description of metric and potential considerations </t>
  </si>
  <si>
    <t>Likely the most straightforward way to assess the metric - not stringent</t>
  </si>
  <si>
    <t>Units to assess the metric. When units "vary," there are multiple forms in which assessment can take place, often provided in Metric Description column</t>
  </si>
  <si>
    <t xml:space="preserve">The aspect of the research process to which the metric best applies </t>
  </si>
  <si>
    <t xml:space="preserve">Tips for evaluating the metric, including data sources. </t>
  </si>
  <si>
    <t>Information about why to consider evaluating the metric at hand</t>
  </si>
  <si>
    <t>This project is a collaboration between a national laboratory and a solar cell manufacturer. The manufacturer is developing lead-halide perovskite solar cells, and national lab researchers are studying degradation of the constituent materials under light, heat, and electrical bias using a variety of materials characterization techniques.</t>
  </si>
  <si>
    <t>The economic opportunity and technical feasibility of pathways to reduce and/or eliminate emissions are difficult for industrial owners to assess. This project aims to create an open-source, web-based application for decision support to deploy solar+storage to decarbonize industrial emissions.</t>
  </si>
  <si>
    <t xml:space="preserve">This project is aimed at developing algorithms, engineering approaches, and technologies to integrate cyber-resilience into the future grid, specifically distributed energy resources (DERs), through the development of methods for quantifying cyber-resilience, selection of use cases for control architecture, and vulnerability analysis. </t>
  </si>
  <si>
    <t>This project studies the forms of electronic coupling between nanocrystals and an organic dye bound to the surface in different orientations. This project spawned from a program focused on solar photochemistry.</t>
  </si>
  <si>
    <t>Assessment</t>
  </si>
  <si>
    <t>Notes from Example</t>
  </si>
  <si>
    <t>Diversity of experiential knowledge leveraged in the work or project</t>
  </si>
  <si>
    <t xml:space="preserve">Sources and diversity of experiential knowledge leveraged in project work, including the knowledge and lived experiences of a diverse group of team members, community members, or other stakeholders considering multiple axes of diversity (e.g., race, ethnicity, geographic origin, ability, socioeconomic status, etc.) </t>
  </si>
  <si>
    <t>Qualitative</t>
  </si>
  <si>
    <t>Varies</t>
  </si>
  <si>
    <t>Team Dynamics</t>
  </si>
  <si>
    <t>Use your knowledge flow diagram to identify the experiential knowledge that informs different aspects of your research process. Whose perspectives are reflected? Whose perspectives are absent? How might the presence or absence of certain perspectives be influencing your research? When considering your research team, try to think beyond who is at the table to how you are elevating and leveraging team members' unique perspectives. What efforts do you make to ensure underrepresented voices are heard?</t>
  </si>
  <si>
    <t>The experiential knowledge of research team members or other stakeholders can have a significant impact on research directions and outcomes, but this type of knowledge often goes uncited. Reflecting on the experiential knowledge that informs a project can make explicit whose perspectives inform the work and whose perspectives are absent, which helps identify gaps in procedural and recognition justice.</t>
  </si>
  <si>
    <t>Qualitatively assessed</t>
  </si>
  <si>
    <t>The core project team is about 50% senior researchers and 50% graduate students and postdocs. 80% of team members are men, 60% are white (no one on the team is an underrepresented minority in STEM), and 70% are American. Outside of the project team, a number of representatives from the manufacturer have advised on the project; however, they have all been researchers (no one in a customer-facing role). So far, the team has not sought input from individuals from any other organization or made other active efforts to diversify the experiential knowledge informing the project.</t>
  </si>
  <si>
    <t>The project proposal team was 25% women, 25% LGBTQIA+, 75% non-Hispanic white. Full team formation is still ongoing, so there is an opportunity to include more diverse perspectives as the project contiues. The team will track the diversity of team members, as well as the leadership and professional development opportunities afforded to different team members, throughout project duration. The team also plans to engage a diverse advisory committee for feedback on the project, which is discussed in more detail in metrics below.</t>
  </si>
  <si>
    <t>Qualitatively Assessed</t>
  </si>
  <si>
    <t>The core project team has members from 5 different countries including the United States, Algeria, India, Bangladesh, and Taiwan. At least 5 languages are spoken fluently outside of English: Arabic, French, Hindi, Bengali, Mandarin Chinese. All members of the team identify as men and only one has a background underrepresented in STEM. The project also engages government and industry stakeholders, which diversifies the experiential knowledge leveraged.</t>
  </si>
  <si>
    <t>Of the 7 researchers that contributed to this project, 4 identify as men, 2 as women, and 1 as non-binary. All are white and from the U.S., with 1 being Hispanic. 4 of the researchers are staff at a national lab, and 3 are (or were at the time) graduate students (doctoral candidates). Early-career researchers presented weekly updates at project meetings, sharing preliminary results and their planned next steps, which gave them a platform for influencing the project direction.</t>
  </si>
  <si>
    <t>Accountability level</t>
  </si>
  <si>
    <t>Number and level of accountability mechanisms (e.g., community members engaged, community members with decision-making power, regular distribution of project information, etc.) embedded in the project</t>
  </si>
  <si>
    <t>Qualitatively consider the channels and opportunities for accountability in your project. Does your project have an advisory board or stakeholder meetings to gather feedback on project directions? Within your project, what avenues exist for team members to report concerns or voice contradictory opinions? Who makes major decisions within the project, and how transparent is that decision-making?</t>
  </si>
  <si>
    <t>Accountability to various stakeholders, including team members and community members, enables checks and balances of project processes. This is necessary to facilitate responsiveness, a core dimension of Responsible Research &amp; Innovation (Carbajo &amp; Cabeza, 2019: https://doi.org/10.1016/j.apenergy.2019.113429; Stilgoe, Owen, &amp; Macnaghten, 2013: http://dx.doi.org/10.1016/j.respol.2013.05.008).</t>
  </si>
  <si>
    <t>Low</t>
  </si>
  <si>
    <t>The project gives quarterly reports to the federal funder, but does not otherwise conduct engagement or enable accountability outside of the scientific community.</t>
  </si>
  <si>
    <t>Moderate</t>
  </si>
  <si>
    <t>Accountability mechanisms include: federal funding technology managers who ensure project milestones/objectives are achieved; an advisory committee that will be created comprised of researchers and end-users of the tool (e.g., industrial contacts, other researchers, and academics at Historically Black Colleges &amp; Universities (HBCUs) ).</t>
  </si>
  <si>
    <t xml:space="preserve">The team is directly accountable to the project principal investigator, project manager, and three research task leaders. Additionally, the project is internally funded and project leadership is held accountable through internal funders and public reporting requirements. </t>
  </si>
  <si>
    <t>There were no official accountability mechanisms aside from weekly meetings with a portion of the authors.</t>
  </si>
  <si>
    <t>Capability to communicate with stakeholders</t>
  </si>
  <si>
    <t>Number and quality of communication channels (e.g., newsletters, workshops, questionnaires, and forms) to direct and indirect project stakeholders</t>
  </si>
  <si>
    <t>Consider the number of opportunities provided for stakeholder communication. Further aim to evaluate their effectiveness by quantifying the number of people engaged and how their feedback has or has not directly influenced project decisions.</t>
  </si>
  <si>
    <t>Communication with stakeholders provides an opportunity to identify potential social impacts or cultural compatibility issues early on in technology development. It also provides an avenue to collect diverse experiential knowledge that can inform project directions, facilitating epistemic justice (Carbajo &amp; Cabeza, 2019: https://doi.org/10.1016/j.apenergy.2019.113429).</t>
  </si>
  <si>
    <t>A representative from the solar manufacturer attends project meetings at least once a month, and results are presented quarterly to the federal funder as mentioned above. In addition, results of the project are presented at the Photovoltaics Specialists Conference annually.</t>
  </si>
  <si>
    <t>High</t>
  </si>
  <si>
    <t>· The first project milestone involves reaching out to several stakeholders (e.g., future potential users of the tool). Milestone language requires we reach out to non-native English speaking industry, broad geographic locations (hoping to work with Historically Black Colleges &amp; Universities (HBCUs) connections for industry concentrated in the southeast US).
· Creating an advisory committee for direct, monthly communication with stakeholders and potential users of the tool. The committee will be comprised of researchers and industry. The industry component will be comprised of a range of geographical locations (within the US), both native- and non-native English-speaking individuals. Researchers will include a professor from a Minority-Serving Institution (MSI), developers of input databases/tools, etc.</t>
  </si>
  <si>
    <t xml:space="preserve">This project produces quarterly and yearly reports for internal funders, external presentation for industry and academia, external workshops targeted to industry and academia, presentations at scientific conferences and industrial symposia, and business development presentations for government agencies such as the Department of Defense or Department of Energy, and for industry stakeholders. Communication is mostly coming from our research team, but we recieve communication mostly in the form of reviews and feedback. </t>
  </si>
  <si>
    <t>This work was presented at a national conference, but no presentation or materials were provided for the general public or a broader audience.</t>
  </si>
  <si>
    <t>Percentage of team members who believe it is important to consider/address issues related to social justice/inclusion in their work and/or methodologies</t>
  </si>
  <si>
    <t>Percentage of project team and relevant partners, collaborators, or leadership personnel who believe it is important to consider, incorporate, or address justice/inclusion issues in their work and/or methodologies</t>
  </si>
  <si>
    <t>Quantitative</t>
  </si>
  <si>
    <t>Percentage (%)</t>
  </si>
  <si>
    <t>Discuss in a project meeting or provide an anonymous survey for team to fill out.</t>
  </si>
  <si>
    <t>Reflexitivity is a core dimension of Responsible Research &amp; Innovation (Stilgoe, Owen, &amp; Macnaghten, 2013: http://dx.doi.org/10.1016/j.respol.2013.05.008); one potential indicator of reflexivity is that team members believe it is important to consider and address potential social impacts of their work (Carbajo &amp; Cabeza, 2019: https://doi.org/10.1016/j.apenergy.2019.113429).</t>
  </si>
  <si>
    <t>About 20% of the project team engaged in the JUST-R evaluation. Others may also believe it is important, but this has never been discussed in a project meeting.</t>
  </si>
  <si>
    <t>100% of the leading members of the team (all from national laboratories) believe it is important to consider/address these issues in this project. All know its importance when it comes to industrial decarbonization. However, all know it's not their area of expertise. Think a key opportunity to improve would ensure the tool is informed by and marketed to the communities most impacted by these systems - however, with such a limited budget, efforts need to be targeted. We are currently working on including underrepresented groups (e.g., non-native English speaking industrial owners) in our advisory committee.</t>
  </si>
  <si>
    <t>At least 27% - 3 of 11 team members were primarily engaged in this JUST-R evaluation process.</t>
  </si>
  <si>
    <t>This was never directly discussed in the group. Although, 30% of the researchers on the project have collaborated with R2 and Minority-Serving Institutions, but on different projects.</t>
  </si>
  <si>
    <t>Number of social science papers reviewed</t>
  </si>
  <si>
    <t>Number of social science papers directly informing project and/or cited in articles, reports, or documentation from project</t>
  </si>
  <si>
    <t>Number of Papers</t>
  </si>
  <si>
    <t>Sources &amp; Inputs</t>
  </si>
  <si>
    <t>Use journal titles or mission statements to identify social science journals, or use keywords to idenfity social science articles in multi-disciplinary journals.</t>
  </si>
  <si>
    <t>Incorporating social science papers into literature reviews can reveal potential social impacts, cultural compatibility issues, or community concerns related to technologies under development, providing a more holistic view of technical work and outcomes.</t>
  </si>
  <si>
    <t>None.</t>
  </si>
  <si>
    <t>Did not explore social science-specific paper. Looked outside of industry/engineering focused literature for information about discrepancies in air pollution exposure. Looking into social science papers that can inform the research including papers exploring social life cycle of similar technologies (https://onlinelibrary.wiley.com/doi/full/10.1111/jiec.12541) and papers exploring risk perception (https://www.sciencedirect.com/science/article/pii/S0301421509009458)</t>
  </si>
  <si>
    <t>&lt; 5 on average</t>
  </si>
  <si>
    <t>Sent poll to team and team members generally reviewed fewer than 5 social science papers.</t>
  </si>
  <si>
    <t xml:space="preserve">No social science papers have been reviewed as part of this project. </t>
  </si>
  <si>
    <t>Diversity of authors of scientific papers reviewed</t>
  </si>
  <si>
    <t>Authors cited coming from different groups, considering multiple axes of diversity (e.g., race, ethnicity, ability, geographic origin, socioeconomic status, etc.)</t>
  </si>
  <si>
    <t>You may be able to qualitatively assess the diversity of authors you've cited along certain axes based on knowing them personally, looking at their home institutions/geographic spread, or checking if papers have a diversity &amp; inclusion statement at the bottom. Where aspects of author identities are unknown, consider instead your approach to literature reviews. What efforts are you making to engage with work from a diverse array of authors? What biases may be embeded in how you find literature and how you decide what literature is worth citing? How might these biases be influencing your research?</t>
  </si>
  <si>
    <t xml:space="preserve">Studies have shown that authors from underrepresented groups in STEM are cited less frequently than those from dominant groups (Davies et al., 2021: https://doi.org/10.1371/journal.pbio.3001282). This issue furthers systemic barriers faced by underrepresented researchers and highlights a bias in traditional literature review practices. Making an effort to review scientific papers from diverse authors works to counteract this bias and ensure broad perspectives inform project directions.
</t>
  </si>
  <si>
    <t>To the best of our knowledge, considering first authors of papers that have been cited by this project, &lt;15% are women and none are underrepresented minorities. The majority (80%) of first authors cited by this project are from US or Asian institutions, with no first authors cited from Latin American or African institutions. We limited assessment of this metric to considering first authors in the interest of time; however, this does not capture all the authors cited.</t>
  </si>
  <si>
    <t>Very low</t>
  </si>
  <si>
    <t>Primary sources used for the development of this project were the "Opportunities for Solar Industrial Process Heat in the US" (https://www.nrel.gov/docs/fy21osti/77760.pdf) and "2018 Industrial Energy Databook" (https://www.nrel.gov/docs/fy20osti/73901.pdf) - both of which are written by primarily white male authors. Tessum et al. (https://www.science.org/doi/10.1126/sciadv.abf4491)  was used to show the disproportional impacts of industrial emissions on different racial groups; upon reviewing, all of the authors are white, most are men (1 woman out of 6 authors). In the development of the questionnaire, working with social scientists to help write "good" questionnaires.</t>
  </si>
  <si>
    <t xml:space="preserve">From reviewing authors referenced in a conference paper from this project, we saw that vast majority of the authors cited were men from Western institutions. </t>
  </si>
  <si>
    <t>Inspection of the last authors showed most (80%) were men, with the remaining being women. None were underrepresented minorities in STEM, and the majority (90%) were from major R1 institutions.</t>
  </si>
  <si>
    <t>Number of nonacademic sources reviewed</t>
  </si>
  <si>
    <t>Number of conventionally nonacademic sources (e.g., news articles, community stories, oral histories, etc.) directly informing project and/or cited in articles, reports, or documentation for project</t>
  </si>
  <si>
    <t>Number of Sources</t>
  </si>
  <si>
    <t>Use your knowledge flow diagram to identify knowledge inputs not published in a scholarly journal or textbook; examples of nonacademic sources could include newspaper articles, industry reports, factsheets, podcasts, or interviews.</t>
  </si>
  <si>
    <t>Mobilization of community knowledge promotes cultural compatibility of technologies but can be challenging at early stages of R&amp;D, when the specific end user community is not known. Incorporating diverse, nonacademic knowledge sources can provide insight into community-based knowledge at these early stages before transitioning to community-based participatory research in later-stage R&amp;D.</t>
  </si>
  <si>
    <t>News articles of companies that wish to decarbonize were examined as examples of case studies that could be conducted. There are opportunities to incorporate more community-based sources during the development of the tool.</t>
  </si>
  <si>
    <t xml:space="preserve">From a poll of the research team, majority of the team members (88%) used fewer than 5 nonacademic sources in their research, with half of those being 0 nonacademic sources. Nonacademic sources also often came from industry partners. There is room to consider other nonacademic sources in the future, such as news sources and firsthand accounts to better incorporate broader implications of cyber attacks on DERs. </t>
  </si>
  <si>
    <t>No nonacademic sources were reviewed as part of this project</t>
  </si>
  <si>
    <t xml:space="preserve">Hazard level of extracting or synthesizing material inputs </t>
  </si>
  <si>
    <t>Number and extent (e.g., hazard classification) of occupational hazards associated with extraction and synthesis of materials used in project</t>
  </si>
  <si>
    <t>Using your physical flow diagram, (1) Identify hazardous materials by searching for your input chemicals in the EPA’s Toxics Release Inventory (TRI) database. https://guideme.epa.gov/ords/guideme_ext/f?p=guideme:chemical-list-basic-search. (2) Identify unethically sourced materials by searching for your input chemicals in the Bureau of International Labor Affairs's List of Goods Produced by Child Labor or Forced Labor. https://www.dol.gov/agencies/ilab/reports/child-labor/list-of-goods-print. You may need to use a simplified version of your material (e.g., lead rather than lead iodide).</t>
  </si>
  <si>
    <t xml:space="preserve">Assessing hazards introduced at different stages of the research life cycle independently gives insight into how human and environmental health burdens may be distributed among communities if the technology is eventually deployed. This metric incorporates cosmopolitan justice by valuing all individuals impacted along the full research life cycle.
</t>
  </si>
  <si>
    <t>Unknown</t>
  </si>
  <si>
    <t>The materials and processes used to fabricate the cells are not known, since samples are made by the company, not the lab. We expect that the company has safety protocols in place to protect workers during cell fabrication, such as those that have been suggested in the literature to promote safe practices in perovskite research (DOI: 10.1021/acs.chemmater.0c02196). Looking further up the supply chain to extraction or synthesis of material inputs used to prepare the cells (e.g., precursor lead salts or solvents), occupational exposure to lead during mining (primary lead production), has been linked to health impacts such as DNA damage among workers (DOI: 10.1016/j.jiph.2019.10.005); however, &gt;60% of world lead production is secondary (mainly recycled from lead-acid batteries) according to the World Lead Factbook 2023. Secondary production reduces emission of greenhouse gases and lead vapor, and thus would reduce both human and environmental hazards of precursor fabrication (DOI: 10.1039/C4EE00965G). We do not know what solvents are used for cell fabrication and thus cannot estimate hazard associated with their synthesis.</t>
  </si>
  <si>
    <t>N/A</t>
  </si>
  <si>
    <t>No materials need to be extracted for this project as it is all software-based. Materials for solar (photovoltaics (PV) and concentrated solar thermal (CST)) as well as storage (Li-ion batteries and thermal energy storage (TES)) would need to be extracted if systems are built as a result of the software (which is the desired outcome of the software).</t>
  </si>
  <si>
    <t xml:space="preserve">No materials were extracted or synthesized. At demonstration and deployment stage, may be worth considering hazards from extraction and manufacturing of hardware related to cyber-resilient DERs. </t>
  </si>
  <si>
    <t>Extraction: High; Synthesis: Low</t>
  </si>
  <si>
    <t>While the materials themselves contained heavy metals and carcinogenic molecules, the material preparation was completed in a self-contained environment, and the researchers were not at risk of exposure. The hazard level of extraction is thus relatively high while hazard level for synthesizing materials for research are relatively low.</t>
  </si>
  <si>
    <t>Number of alternatives explored to hazardous materials</t>
  </si>
  <si>
    <t>Number of alternatives explored, including those explored via experimentation or literature review, for processes that rely on hazardous materials</t>
  </si>
  <si>
    <t>Number of Alternatives</t>
  </si>
  <si>
    <t xml:space="preserve">Once you have identified hazardous materials above, consider potential alternatives. As a starting point, refer to the EPA's Safer Chemical Ingredients List. https://www.epa.gov/saferchoice/safer-ingredients </t>
  </si>
  <si>
    <t>Responsiveness is a core dimension of Responsible Research &amp; Innovation and refers to an ability to adapt the research in response to changing public values or social impacts (Stilgoe, Owen, &amp; Macnaghten, 2013: http://dx.doi.org/10.1016/j.respol.2013.05.008).  Exploring alternatives to potentially problematic materials early on in R&amp;D facilitates responsiveness by broadening the parameter space of a developing technology.</t>
  </si>
  <si>
    <t>None</t>
  </si>
  <si>
    <t>Lead is the most hazardous material present in the cells, and there has not been any effort to replace it within this project. However, previous work in the field has explored alternatives to lead (including at least 5 alternatives described in the Box 1 Table of DOI: 10.1038/s41586-023-05938-4) and found that these alternatives lead to less efficient, less stable solar cells (DOI: 10.1038/s41586-023-05938-4; 10.1038/s41467-019-08918-3). Thus, these alternatives were not further explored in this project.</t>
  </si>
  <si>
    <t>Tool could highlight the importance of proper sourcing and/or disposal of equipment purchased as a result of the decision support tool. The hazard of PV v. CST and Li-ion v. TES has not been explored in detail to the author's knowledge (see comments in cell L14), and probably could not be weighed in the first version of the tool's techno-economic decision algorithm.</t>
  </si>
  <si>
    <t>Not within project scope. None explored.</t>
  </si>
  <si>
    <t>No alternatives were explored.</t>
  </si>
  <si>
    <t>Number of alternatives explored to unethically sourced materials</t>
  </si>
  <si>
    <t>Number of alternatives explored, including those explored via experimentation or literature review, for processes that rely on unethically sourced materials</t>
  </si>
  <si>
    <t>Once you have identified the unethical materials, consider brainstorming potential alternatives. It could be helpful to  ground brainstorming in existing literature and databases.</t>
  </si>
  <si>
    <t xml:space="preserve">Both silver and gold have been investigated to prepare metal contacts (precious metal mining often has ethical issues, though the exact source of metals used for this project is unknown). No non-precious metals have been investigated. </t>
  </si>
  <si>
    <t>Two storage technologies are considered (Li-ion and TES). TES's materials and supply chains are less tied to unethically sourced materials. If Li-ion ethical concerns persisted and/or users of the software tool did not wish to contribute to demand for unethically source materials, then the user can deselect Li-ion as an option.</t>
  </si>
  <si>
    <t xml:space="preserve">No alternatives explored </t>
  </si>
  <si>
    <t xml:space="preserve">Although organic solvents sourced from oil are unethically sourced, we did not explore alternatives to the solvent usage, although it was kept to a minimum, as all material preparation was kept to small (&lt;1 g) quantities. </t>
  </si>
  <si>
    <t>Estimated energy consumed during project activities</t>
  </si>
  <si>
    <t>Energy used by lab or institution for the project</t>
  </si>
  <si>
    <t>Consumption/Time (e.g., kWh/year)</t>
  </si>
  <si>
    <t>Processes &amp; Protocols</t>
  </si>
  <si>
    <t xml:space="preserve">For laboratory equipment, refer to labeling near the plug or the user manual for the power requirements (typically in kW). Multiply this value by the number of hours it is being used to obtain kWh. You can also estimate stirring, centrifugation, and filtration energy requirements using 1 kWh/m3. Energy requirements for increasing or decreasing temperature can be approximated using Q = mcΔT, where m = mass, c = specific heat capacity of the item being heated or cooled, and ΔT is the change in temperature. Energy requirements for maintaing temperature can be approximated using Q = kAΔTt/d, where k = thermal conductivity constant for the material of which the vessel is made, A = cross-sectional area of the material transferring heat, ΔT = difference in temperature between one side of the material and the other, d = thickness of the material, and t = time. </t>
  </si>
  <si>
    <t xml:space="preserve">Energy consumption of project processes is often hidden in institutional overhead. Making energy consumption explicit can provide insight into potential financial costs and environmental impacts of scaling up the technology under development.
</t>
  </si>
  <si>
    <t>Units: kWh/year. The project employs an LED solar simulator, which consumes about 63% less power than traditional Xenon arc lamp solar simulators, according to the manufacturer. The estimated power consumption for the lamp is 0.6 kW, and it's used for up to ~20 cumulative hours during stress tests, consuing ~12 kWh per test and up to 144 kWh per year assuming one test per month on average. The project also employs characterization tools such as scanning transmission electron microscopes that we expect consume a lot of energy, but I haven't been able to find a good estimate.</t>
  </si>
  <si>
    <t>Very low (assumption)</t>
  </si>
  <si>
    <t>Will need to track when running calculations on supercomputer.</t>
  </si>
  <si>
    <t>Units: kWh/year. 14,600 kWh/year (Workstations), 45,552,000 kWh/year (HPC). Calculated using 50 full-time workers, using high-performance computing for a year full time (running 13k Nodes/hour), and computed using the following: https://par.nsf.gov/servlets/purl/10404025#:~:text=In%20general%2C%20the%20idle%20power,in%20the%20range%2050%20—%20450W%20.</t>
  </si>
  <si>
    <t>Units: kWh/day. Based on the typical equipment used for the project such as centrifuges, fume hoods, and gloveboxes, some of which run 24/7, the daily energy consumptions was around 147 kWh/day. Sources referenced: https://sustainability.ucsc.edu/engage/green-certified/green-labs/resources/Energy%20Efficiency/energy_consumption.pdf ; https://www.mtixtl.com/TripleChambersGloveBoxwithGasPurificationSystem-EQ-VGB-11.aspx</t>
  </si>
  <si>
    <t>Estimated water consumed during project activities</t>
  </si>
  <si>
    <t>Water consumed by lab or institution for the project</t>
  </si>
  <si>
    <t>Consumption/Time (e.g., liters/year)</t>
  </si>
  <si>
    <t xml:space="preserve">Measure the amount of water directly used in your process (e.g., water for cleaning substrates or for running an aqueous reaction). Estimate the amount of water consumed for electricity by multiplying the energy consumption (in kWh) from row 15 by 44.85 L/kWh (source: EIA, https://www.eia.gov/todayinenergy/detail.php?id=56820#:~:text=The%20sector's%20water%2Dwithdrawal%20intensity,of%20water%2C%20mostly%20for%20cooling.). Note that there will also be water consumption associated with the materials used in your process. However, in many cases, these data will only be available through the use of life cycle assessment (e.g., the ReCiPe or AWARE methodologies). </t>
  </si>
  <si>
    <t>Similar to energy consumption, water consumption of project processes is often hidden in institutional overhead. Assessing water consumption explicitly can provide insight into potential community and environmental impacts of scaling up the technology under development.</t>
  </si>
  <si>
    <t>~7,000 (estimate)</t>
  </si>
  <si>
    <t>Units: L/year. Water use for electricity is calculated to be around 6,500 L/year, based on the calculation described under Assessment Resource. The other primary use of water for this project is cooling water for some of the characterization equipment. We do not have a precise estimate for cooling water consumption, but the lab utilizes closed-loop cooling for efficient water use, so we estimate it is a relatively small addition to the water consumed for electricity.</t>
  </si>
  <si>
    <t>Miniscule</t>
  </si>
  <si>
    <t>As a solely software development project, the water consumption during project activities is limited to the water used for cooling computational resources (e.g., servers or the HPC cluster). If we look at the additional deployment solar+storage systems that could be implemented as a result of the outcomes of the project, then that would include water consumed during the construction, operation, and maintenance of the solar+storage systems (e.g., washing solar panels or mirrors).</t>
  </si>
  <si>
    <t>Units: L/year. This estimate is based on the water needed to maintain the research team's computing requirements (44.85L/kWh for 45,5552,000 kWh/year). This estimate does not consider the water consumed by the manufacturing of the material inputs (i.e., machines) needed to conduct the project's computing activities or water used in the disposal of e-waste that this project may contribute to.</t>
  </si>
  <si>
    <t>Units: L/day. This is the estimated water consumed by electricity used, based on multiplying the above 147 kWh/day x 44.85 L/kW (as described under Assessment Resource). Other sources of water use in the project are minor in comparison to the water consumption by electricity; &lt;100 mL of water is used for washing during certain synthesis steps, otherwise this project uses water-free synthesis.</t>
  </si>
  <si>
    <t>Estimated land use during project activities</t>
  </si>
  <si>
    <t>Land utilized for the project</t>
  </si>
  <si>
    <t>High or Low</t>
  </si>
  <si>
    <t xml:space="preserve">Qualitatively consider the land use of your process. For example, might it require a large surface area reactor (e.g., for photocatalysis) or use a land-intensive feedstock (e.g., biomass)? Alternatively, might the process use compact reactors that can be scaled vertically rather than horizontally (e.g., fermentation vessels)? A quantitative analysis of land use will require life cycle assessment (e.g., the ReCiPe methodology). </t>
  </si>
  <si>
    <t>Land use for laboratory-scale research is often (but not always) small, but qualitatively considering land use even at early stages of research can reveal opportunities for procedural and restorative justice (for instance, by providing an opportunity to consider current or historical conflicts related to the land), as well as to anticipate potential environmental impacts of land use that may arise on scale-up.</t>
  </si>
  <si>
    <r>
      <t>Units: sq. ft. This project only deals with small samples, about 1 in</t>
    </r>
    <r>
      <rPr>
        <vertAlign val="superscript"/>
        <sz val="11"/>
        <color theme="1"/>
        <rFont val="Calibri"/>
        <family val="2"/>
        <scheme val="minor"/>
      </rPr>
      <t>2</t>
    </r>
    <r>
      <rPr>
        <sz val="11"/>
        <color theme="1"/>
        <rFont val="Calibri"/>
        <family val="2"/>
        <scheme val="minor"/>
      </rPr>
      <t xml:space="preserve"> each, so the main land use is that occupied by the characterization equipment and relevant lab spaces, about 2,000 sq. ft. If this project were to advance to study larger samples, such as photovoltaic modules instead of cells, this would expand the land use needed for device testing.</t>
    </r>
  </si>
  <si>
    <t>5-10,000 ft2</t>
  </si>
  <si>
    <t>A rough estimate of the land occupied by the portions of the buildings in which the software is being developed or tested is included. This metric would include desk space and the HPC cluster. If the solar+storage systems analyzed in the software are deployed, then there would much larger, signficant land use implications. However as the tool focuses on industrial facilities, often the land used for the solar+storage system is expected to be already disturbed land.</t>
  </si>
  <si>
    <t>The project uses existing computing facilities and does not involve the construction of new demonstration-scale infrastructure. However, in addition to the computing facilities housed on our campus, the project also relies on external datacenters that take up land (e.g., an average Microsoft datacenter occupies over hundreds of acres).</t>
  </si>
  <si>
    <t>Units: sq. ft. All project activities occur within relatively little lab space, about 1,000 sq. ft.</t>
  </si>
  <si>
    <t>Number of alternatives explored to resource-intensive processes</t>
  </si>
  <si>
    <t>Number of alternative processes explored to energy-, water-, and  land-intensive processes, including those explored via experimentation or literature review</t>
  </si>
  <si>
    <t>Once you identify the most energy-intensive process steps, consider how you might reduce energy consumption. For example, could you heat to a lower temperature (or cool to a higher temperature) or for less time? Could you use less energy-intensive algorithms or processing units? Could you use membrane separation rather than distillation? Could you transport your samples shorter distances?</t>
  </si>
  <si>
    <t>Responsiveness is a core dimension of Responsible Research &amp; Innovation and refers to an ability to adapt the research in response to changing public values or social impacts (Stilgoe, Owen, &amp; Macnaghten, 2013: http://dx.doi.org/10.1016/j.respol.2013.05.008). Exploring alternatives to potentially problematic processes early on in R&amp;D facilitates responsiveness by broadening the parameter space of a developing technology.</t>
  </si>
  <si>
    <t>The LED solar simulator is already a less energy-intensive alternative to traditional Xenon arc lamp solar simluators, as described above. Beyond this, no efforts have been made to further reduce resource consumption.</t>
  </si>
  <si>
    <t>None. Project itself is low energy intensity due to software development focus. The tool will also not focus on replacing the energy intensive industrial process in question, but how to decarbonize that energy intensive process.</t>
  </si>
  <si>
    <t xml:space="preserve">Apart from ensuring (1) code was optimized for runtime and (2) simulation complexity is reduced as much as possible, (3) green computing options for high-performance computing needs were explored, as well as (4) HPC use at off-peak hours. </t>
  </si>
  <si>
    <t>Number of environmental parameters tested</t>
  </si>
  <si>
    <t xml:space="preserve">Number of environmental parameters tested (e.g., temperature, humidity, air exposure, etc.) in project </t>
  </si>
  <si>
    <t>Number of Tested Parameters</t>
  </si>
  <si>
    <t>Quantify the number of environmental parameters that you have considered either by experimentation or literature review. The latter case may be relevant when you have eliminated a certain parameter based on research done by others, e.g. limiting the temperature range in your experiments based on previous researchers having established the viable operating temperature range for your materials.</t>
  </si>
  <si>
    <t>Anticipating potential risks or impacts of a technology is a core dimension of Responsible Research &amp; Innovation (Stilgoe, Owen, &amp; Macnaghten, 2013: http://dx.doi.org/10.1016/j.respol.2013.05.008). Exploring a variety of environmental parameters early on in R&amp;D helps anticipate how the technology may perform in different geographic areas, so that research can be directed towards improving performance parameters relevant to deployment in disadvantaged communities (e.g., performance in extreme climates).</t>
  </si>
  <si>
    <t>The project is studying cell and material degradation under light, bias, and heat.</t>
  </si>
  <si>
    <t>One environmental parameter - geographic location (i.e., solar resource primarily, but also ambient temperature).</t>
  </si>
  <si>
    <t>No environmental parameters were tested as part of this research project, but this testing will be necessary for demonstration of cyber resilient DERs given hardware needed</t>
  </si>
  <si>
    <t>No additional parameters were tested, but this consideration could be incorporated into later stages of research and development.</t>
  </si>
  <si>
    <t>Number of nontechnological solutions explored to solve key problems in project</t>
  </si>
  <si>
    <t>Number of nontechnological solutions explored (e.g., social interventions) to address key problems associated with project</t>
  </si>
  <si>
    <t>Number of Nontechnological Solutions</t>
  </si>
  <si>
    <t>Consider any time you have solved a problem in your research without a technological innovation, including by methods such as citizen science, social science, or community engagement. Also consider potential social solutions to the broader project motivation that have shaped your research directions, e.g. if you are assuming certain social behavior that would make your technology viable.</t>
  </si>
  <si>
    <t>Reflexivity is a core dimension of Responsible Research &amp; Innovation (Stilgoe, Owen, &amp; Macnaghten, 2013: http://dx.doi.org/10.1016/j.respol.2013.05.008). Considering nontechnological solutions throughout a research project is one form of reflexivity, encouraging researchers to think beyond technological silos.</t>
  </si>
  <si>
    <t>No other solutions were explored given the priorities of the funder.</t>
  </si>
  <si>
    <t xml:space="preserve">1. To reduce the inequity of industrial emissions, there could be policy changes that create a more equitable distribution of emissions. However, this only solves part of the problem as it does not reduce total emissions, just redistributes. 
2. The main problem the project is aiming to solve is a non-technological one; it is about access to information/tools to support decision making. </t>
  </si>
  <si>
    <t>Nontechnological solutions were not explored in-depth, but there are opportunities to explore them in future project meetings, brainstorming sessions, and literature reviews.</t>
  </si>
  <si>
    <t xml:space="preserve">We did not explore any nontechnological solutions. </t>
  </si>
  <si>
    <t xml:space="preserve">Hazard level of project processes </t>
  </si>
  <si>
    <t>Number and extent (e.g., hazard classification) of occupational hazards associated with processes used in project</t>
  </si>
  <si>
    <t>Waste &amp; Hazards</t>
  </si>
  <si>
    <t>(1) If your process uses hazardous materials as identified above, consider whether these hazards will directly effect a worker, how they might increase or decrease at scale, and how they might be mitigated. (2) Use incidence rates from the U.S. Bureau of Labor Statistics to estimate the occupational hazards associated with relevant industries. https://www.bls.gov/iif/nonfatal-injuries-and-illnesses-tables/table-1-injury-and-illness-rates-by-industry-2021-national.htm</t>
  </si>
  <si>
    <t>Assessing hazards introduced at different stages of the research life cycle independently gives insight into how human and environmental health burdens may be distributed among communities if the technology is eventually deployed. The hazard level of project processes is particularly relevant to job safety if the technology is scaled.</t>
  </si>
  <si>
    <r>
      <t xml:space="preserve">There is no materials synthesis or device fabrication work done at the laboratory, since the samples are made by the company. Lead-containing material surfaces are exposed during materials characterization, e.g. cleaving samples or using a focused ion beam (FIB) to reveal device cross-sections. However, samples are extremely small at that point - FIB samples are ~20 </t>
    </r>
    <r>
      <rPr>
        <sz val="11"/>
        <color theme="1"/>
        <rFont val="Calibri"/>
        <family val="2"/>
      </rPr>
      <t>μ</t>
    </r>
    <r>
      <rPr>
        <vertAlign val="superscript"/>
        <sz val="11"/>
        <color theme="1"/>
        <rFont val="Calibri"/>
        <family val="2"/>
      </rPr>
      <t>3</t>
    </r>
    <r>
      <rPr>
        <sz val="11"/>
        <color theme="1"/>
        <rFont val="Calibri"/>
        <family val="2"/>
      </rPr>
      <t xml:space="preserve"> in volume and the lead-containing active layer is less than half of this. The small volume, minimal possible exposure time (just when loading and unloading samples, which takes ~10 min), and use of personal protective equipment (e.g., gloves) makes this low risk.</t>
    </r>
  </si>
  <si>
    <t>All work in this project is software based.
Silica (a leading medium candidate for high-temperature TES) exposure is a concern if the technology advised by the tool created in this project is deployed. However, control mechanisms are in place to prevent particle leakage.</t>
  </si>
  <si>
    <t>Given the nature of the research project, hazards for researchers are those from long-term computer usage. Future safety considerations should also take hazards associated with installation of DER into account.</t>
  </si>
  <si>
    <t>There were three hazards associated with the project: 1) Organic solvents from categories 1-4, 2) lead materials from categories 1,2, and 4, and 3) bound nanomaterials, which are not yet well studied enough to know the long term health effects.</t>
  </si>
  <si>
    <t xml:space="preserve">Hazard level of managing waste </t>
  </si>
  <si>
    <t>Number and extent (e.g., hazard classification) of occupational hazards associated with managing waste generated</t>
  </si>
  <si>
    <t>Search the Code of Federal Regulations Lists of Hazardous Wastes to determine whether your waste streams are hazardous and, if so, which hazard type. https://www.ecfr.gov/current/title-40/chapter-I/subchapter-I/part-261/subpart-D</t>
  </si>
  <si>
    <t>Assessing hazards introduced at different stages of the research life cycle independently gives insight into how human and environmental health burdens may be distributed among communities if the technology is eventually deployed. This metric incorporates cosmopolitan justice by valuing all individuals impacted along the full research life cycle.</t>
  </si>
  <si>
    <t xml:space="preserve">Lead-contaminated waste is expected to pose relatively high hazards, but the risk of exposure should be low due to proper containment of the materials prior to disposal. Here, hazard and risk are distinguished because "risk" considers both the hazard's potential to cause harm and the likelihood that harm will occur. We believe it is most important in this project to ensure the risk of harm is minimized through proper waste management protocols. </t>
  </si>
  <si>
    <t>All work in this project is software based.
The proposed system (i.e., PV+CST+Li-Ion+TES) doesn't actively produce waste. The PV and Li-ion systems do have disposal concerns at the end of life that should be considered when installing, but the project focuses on the decision of whether or not to install these systems. TES typically does not generate waste at the end of life since particles can be easily reused for other applications.</t>
  </si>
  <si>
    <t>Low to None</t>
  </si>
  <si>
    <t>Only potential waste generated would be virtual waste (deleted files) or e-waste. No electronic waste has been generated in this project and virtual waste is deleted according to cybersecurity best practices: https://www.cisa.gov/news-events/news/effectively-erasing-files</t>
  </si>
  <si>
    <t>Harazards: High; Risks: Low</t>
  </si>
  <si>
    <t xml:space="preserve">The hazards associated with carcinogenic materials in the waste were high; however, the risk of exposure through handling waste was low, as the materials were contained according to lab waste management guidelines such that waste management staff did not make contact with it.  </t>
  </si>
  <si>
    <t>Number of alternatives explored to waste-intensive processes</t>
  </si>
  <si>
    <t>Number of alternative processes explored to waste-intensive processes, including those explored via experimentation or literature review</t>
  </si>
  <si>
    <t xml:space="preserve">Consider where waste is being generated in your process and trial methods for eliminating, reducing, or reusing these waste streams. </t>
  </si>
  <si>
    <t>Each sample is used for multiple measurements, and the characterization protocol is organized from least to most destructive, such that samples can be re-used in multimodal characterization before they are destroyed. This reduces waste.</t>
  </si>
  <si>
    <t>No waste is expected to be generated as part of the project itself. When thinking about the deployments of PV+CST+TES+Li-ion systems that could/would be enabled by the tool, there would be waste from PV, Li-ion technologies if not properly recycled. TES, if particle-based, could be easily recycled for alternative purposes. Limited information on the decommissions/waste generated by CST systems.</t>
  </si>
  <si>
    <t>None explored.</t>
  </si>
  <si>
    <t>Explored reusing chemical containment.</t>
  </si>
  <si>
    <t>Estimated environmental cost of managing waste generated by project</t>
  </si>
  <si>
    <t>Environmental implications of waste management on the land, water, air, and ecosystems project waste streams may affect</t>
  </si>
  <si>
    <t>(1) Estimate whether the waste will be landfilled, incinerated, littered, or handled by other end-of-life processes. Conducting a web search of "waste type" + "EPA" should provide relevant resources. Solid hazardous waste disposal can be found here (https://cfpub.epa.gov/roe/indicator.cfm?i=54) and liquid hazardous waste disposal can be found here (https://cfpub.epa.gov/roe/indicator.cfm?i=58). (2) Use the EPA WARM model to estimate the greenhouse gas (GHG) emissions associated with these waste treatment processes - incinceration GHG emissions (gross) are available in Exhibit 5-1 on page 5-3, landfill GHG emissions (transportation + landfill CH4) are available in Exhibit 6-17 on page 6-20. https://www.epa.gov/system/files/documents/2024-01/warm_management_practices_v16_dec.pdf. (3) Qualitatively consider what additional environmental impacts, such as water or land pollution, might occur during waste management. 
In some cases, it may be appropriate to use the financial cost (i.e., $/year) of managing waste as a proxy measurement of the environmental cost, in addition to a qualitative description.</t>
  </si>
  <si>
    <t>Assessing environmental impacts associated with different stages of the research life cycle independently gives insight into how environmental health burdens may be distributed among communities if the technology is eventually deployed. This metric incorporates cosmopolitan justice by valuing all individuals impacted along the full research life cycle.</t>
  </si>
  <si>
    <t>Relatively Low ($4.50/year)</t>
  </si>
  <si>
    <t>According to the EPA (https://www.epa.gov/hwpermitting/hazardous-waste-management-facilities-and-units#:~:text=The%20most%20common%20type%20of,groundwater%20and%20surface%20water%20resources.), most hazardous waste ends up in landfills in sealed containers that prevent soil and groundwater contamination. Even with this secondary containment, landfills take up land that could be used for other purposes and cause release of gases that pollute and contribute to climate change. However, this project generates a very small amount of waste by volume as it deals with thin film solar cells - estimated to be &lt;50 cm^3 per year - so the contribution to land use by landfills is relatively low.
Units: $/year. Estimating $4.50/lb cost of disposing lead waste (using this resource: https://bouldercounty.gov/environment/hazardous-waste/disposal-costs-for-businesses/) and assuming the project generates &lt; 1 lb a year of thin-film samples (most of which is not lead, but would be treated as lead waste since we can't remove the lead for disposal), about $4.50 for hazardous lead waste disposal.</t>
  </si>
  <si>
    <t>No waste is expected to be generated as part of the project itself.</t>
  </si>
  <si>
    <t>Planned</t>
  </si>
  <si>
    <t xml:space="preserve">We did not perform this assessment, but believe we can estimate this metric using resources that (i) describe the failure rates of computing materials, such as from this paper (https://ieeexplore.ieee.org/abstract/document/4775906) for high-performance computing and (ii) describe the environmental costs for these failures. </t>
  </si>
  <si>
    <t xml:space="preserve">The hazardous waste generated in this project is incinerated, so the main environmental cost is to the atmosphere as waste incineration emits greenhouse gases. We were not able to find an EPA report on GHG emissions from hazardous waste incineration, but nonhazardous waste incineration contributed about 9.1 million metric tons CO2-eq of GHG emissions in 2022. </t>
  </si>
  <si>
    <t xml:space="preserve">Estimated health cost of managing waste generated by project </t>
  </si>
  <si>
    <t xml:space="preserve">Health implications of waste management for workers and community members in close proximity to project waste streams </t>
  </si>
  <si>
    <t>(1) Estimate whether the waste will be landfilled, incinerated, littered, or handled by other end-of-life processes. Conducting a web search of "waste type" + "EPA" should provide relevant resources. Solid hazardous waste disposal can be found here (https://cfpub.epa.gov/roe/indicator.cfm?i=54) and liquid hazardous waste disposal can be found here (https://cfpub.epa.gov/roe/indicator.cfm?i=58). (2) Qualitatively consider what health impacts might occur at these different facilities and which communities are most likely to be impacted (https://www.mdpi.com/1660-4601/18/8/4331)
In some cases, it may be appropriate to use the financial cost (i.e., $/year) of managing waste as a proxy measurement of the health cost, in addition to a qualitative description.</t>
  </si>
  <si>
    <t xml:space="preserve">Assessing health impacts associated with different stages of the research life cycle independently gives insight into how human health burdens may be distributed among communities if the technology is eventually deployed. This metric incorporates cosmopolitan justice by valuing all individuals impacted along the full research life cycle.
</t>
  </si>
  <si>
    <t>The hazards faced by waste management workers are expected to be higher than for nonhazardous waste, but assuming the waste goes into landfills (rather than being recycled, which would require material processing), the exposure risk for waste management workers should be the same as it is for laboratory workers - low. In terms of community health, landfills in the Denver Metro area are "more concentrated near neighborhoods that are predominantly Black or Hispanic" (https://www.colorado.edu/ecenter/2021/12/01/environmental-justice-and-waste-denver-metro-area). Contributing hazardous waste to those sites furthers the disparate negative health impacts those communities face by living near these sources of pollution; however, as explained above, this project contributes a very small amount of waste by volume, so the health costs are relatively low.</t>
  </si>
  <si>
    <t>Our team would have to look at the health implications of the electronic waste generated, which would require further research.</t>
  </si>
  <si>
    <t>Relatively Low</t>
  </si>
  <si>
    <t>The EPA requires that a hazardous waste incinerator "can destroy and remove at least 99.99 percent of each harmful chemical in the waste it
processes" (https://www.epa.gov/sites/default/files/2015-04/documents/a_citizens_guide_to_incineration.pdf). Thus, the risks of toxins being released after the waste incineration process is low, and health costs should be low as long as proper waste handling and incineration protocols are followed.</t>
  </si>
  <si>
    <t xml:space="preserve">Extent to which hazards and costs would increase at industrial scale </t>
  </si>
  <si>
    <t>Factor by which hazard number and extent (e.g., hazard classification) increase at scale (e.g. directly with material volumes or remain constant with the process)</t>
  </si>
  <si>
    <t>Even when the technology under development is new, certain lab processes may have been scaled up previously for other applications. Research how the processes, and therefore hazards, evolved from lab-scale to industrial scale in these cases to understand what might occur for your technology.
It may be useful to refer back to how you measured the hazards, environmental costs, and health costs of waste in your assessment of other metrics in the Waste &amp; Hazards category.</t>
  </si>
  <si>
    <t>Anticipating potential risks or impacts of a technology is a core dimension of Responsible Research &amp; Innovation (Stilgoe, Owen, &amp; Macnaghten, 2013: http://dx.doi.org/10.1016/j.respol.2013.05.008). Considering the ways in which hazards may evolve as both processes and the technology are scaled can provide context around which aspects are particularly important to improve to mitigate long-term impacts.</t>
  </si>
  <si>
    <t>Constant</t>
  </si>
  <si>
    <t>Characterizing degradation of scaled up cells should not present additional hazards related to material toxicity, as the amount of material exposed for characterization would remain constant. Fabricating larger cells or modules may pose different hazards, but as sample fabrication is performed by the company, we are not aware of how hazards would change with scale-up.</t>
  </si>
  <si>
    <t>If the software tool enables deployment of PV+CST+TES+Li-ion systems hazards would include those associated with the individual technologies. There are two ways to categorizes hazards:
(1) Human - PV+CST+TES+Li-ion system could lead to the following human hazards: Li-ion battery fires; TES could use a silica storage media which, if accidentally leaked, could lead to local silica exposure concerns, PV and CST have less human hazard concerns in deployment, but well-documented concerns in the procurement of materials for PV. 
(2) Ecological - These hazards are mostly due to changes to surrounding ecology if a large PV and/or CST system is required to build on previously un- or under-developed land. Large scale PV and CST installations can lead to ecological impacts on wildlife and vegetation. Large CST facilities that employ a tower configuration also increase the risk of hazards to avian populations.</t>
  </si>
  <si>
    <t>Hazard increase at industrial scale unknown but likely given more room for human error and more processing power needed. DER implementation and use would likely affect this metric. We could consider physical servers, hardware implications for DERs upon scale-up, privacy concerns during DER scale-up - for example, individualized, granular energy usage data and implications thereof - and cyber resilience of DERs.</t>
  </si>
  <si>
    <t>This factor would be extremely large.</t>
  </si>
  <si>
    <t>Projected cost savings from operating the new technology vs. competing technologies</t>
  </si>
  <si>
    <t>Anticipated money saved by operating the new technology versus existing or competing technologies</t>
  </si>
  <si>
    <t>Currency/Time
 (e.g., $/year)</t>
  </si>
  <si>
    <t>Outcomes &amp; Dissemination</t>
  </si>
  <si>
    <t xml:space="preserve">(1) Review literature using search terms such as "[your technology]" + "techno-economic analysis" or + "cost analysis". (2) Document the studies' assumptions and conclusions. (3) Consider whether the studies consider all consumable (i.e., materials), energy, and waste disposal costs. If not (or if there are no relevant studies), prepare preliminary estimates using answers to prior metrics and the following resources: U.S. industrial average electricity costs are ~$0.07/kWh (EIA, https://www.eia.gov/electricity/monthly/epm_table_grapher.php?t=table_5_03). U.S. industrial average heat costs are ~$0.007/MJ (from steam, S&amp;P Global). Chemical costs can be sourced from ChemAnalyst, Intratec, or similar. Hazardous waste costs are available from Boulder County (https://bouldercounty.gov/environment/hazardous-waste/disposal-costs-for-businesses/) and the U.S. national average landfill fee is approximately $54/ton (https://erefdn.org/product/analysis-msw-landfill-tipping-fees-2/). (4) At mid TRL, it is recommended to collaborate with process modeling and techno-economic analysis (TEA) experts to provide more comprehensive cost estimates. </t>
  </si>
  <si>
    <t xml:space="preserve">If a new technology is more expensive than the incumbent technology, it may not be accessible to lower income communities. While it may not be possible to perform an accurate technoeconomic assessment of a developing technology at early stages of R&amp;D, it is useful to begin considering how its cost might compare to incumbent technologies and explicitly detail all assumptions made when pitching a new technology as potentially lower cost.
</t>
  </si>
  <si>
    <t>Estimated</t>
  </si>
  <si>
    <t>Recent studies estimate 3-6 cents/kWh for perovskite PV (https://pubs.rsc.org/en/content/articlelanding/2023/ee/d2ee03136a). Reducing costs largely depends on increasing the solar cell lifetimes, which this project aims to contribute to by studying material degradation.</t>
  </si>
  <si>
    <t>To Be Determined</t>
  </si>
  <si>
    <t>Can't quantify at the moment, but this will be a critical component of the project. The project aims to figure out if solar+storage would actually save industrial customers money vs. Business-As-Usual (e.g., coal/natural gas) vs. other decarbonization options (e.g., green hydrogen, natural gas w/ carbon capture &amp; storage).</t>
  </si>
  <si>
    <t>There is a lack of accessible industrial benchmarks for creating testbeds for grid resilience, the goal of this project. Only potential comparison is the current grid. Cost savings could be due to the risk mitigated on the grid, which would be calculated by analyzing the average costs saved from annual failures in resilience.</t>
  </si>
  <si>
    <t>This project did not produce a new technology or product, but photovoltaics (PV) are one application for the material studied. Next-generation PV technology could reduce the cost of household solar by at least $20k over a 25 year period. Refs: https://www.solar.com/learn/solar-panel-cost/#vs, and Beard, “The Promise and Challenge of Nanostructured Solar Cells.”</t>
  </si>
  <si>
    <t>Proportion of results published open access</t>
  </si>
  <si>
    <t>Approximate percentage of key results, methods, and tools from project included in open access publications</t>
  </si>
  <si>
    <t>Use your knowledge flow diagram to quantify what proportion of your major research results make it into open access publications. Include publications accessible via pre-print repositories (e.g., the arXiv) and funder or institutional databases (e.g., OSTI), in addition to those published open access in journals.</t>
  </si>
  <si>
    <t>Public trust in science has been shown to increase with familiarity (Funk et al., 2019: https://www.pewresearch.org/science/2019/08/02/trust-and-mistrust-in-americans-views-of-scientific-experts/); thus, sharing research results in accessible formats can promote public acceptance of the eventual developed technology. Sharing research results broadly can also provide an opportunity to receive feedback on the research directions from diverse stakeholders.</t>
  </si>
  <si>
    <t>&lt; 5%</t>
  </si>
  <si>
    <t>5% or less. Abstracts of conference presentations are available online (through OSTI and the conference organizers), but not the conference proceedings themselves, and proprietary information about how devices were prepared is not shared anywhere.</t>
  </si>
  <si>
    <t>(Planned). The key analysis conducted is planned to be published in either an academic journal and/or a published, open access report - either way the document will be freely available through the research institute's or federal funder's publishing rights.</t>
  </si>
  <si>
    <t>14% of all publications from the project were published open access through IEEE.</t>
  </si>
  <si>
    <t>All results are published open access.</t>
  </si>
  <si>
    <t>Number of nonacademic reports of results</t>
  </si>
  <si>
    <t>Number of nonacademic reports (e.g. news articles, blog posts, social media postings, etc.) to come out of project</t>
  </si>
  <si>
    <t>Quantify the number of outputs on your knowledge flow diagram that are not published in academic journals. Remember that any time you share research results with the public can constitute an output, even a casual posting on social media.</t>
  </si>
  <si>
    <t>Public trust in science has been shown to increase with familiarity (Funk et al., 2019: https://www.pewresearch.org/science/2019/08/02/trust-and-mistrust-in-americans-views-of-scientific-experts/); thus, sharing research results in accessible formats can promote public acceptance of the eventual developed technology. Sharing research results broadly can also provide an opportunity to receive feedback on the research directions from diverse stakeholders. Presenting research results through nonacademic channels is important to reaching broad audiences.</t>
  </si>
  <si>
    <t xml:space="preserve">No nonacademic reports have been created. </t>
  </si>
  <si>
    <t>(Planned). Will track throughout the project. Reports published could include technical reports and/or open-access journal articles. The software tool will also be marketed through research institute's news articles, professional social media postings, etc.</t>
  </si>
  <si>
    <t>Team plans to write a news article through their research institution at the end of the project.</t>
  </si>
  <si>
    <t>No nonacademic reports were prepared for this project.</t>
  </si>
  <si>
    <t>Number of nonacademic oral presentations of results</t>
  </si>
  <si>
    <t>Number of nonacademic oral presentations (e.g. to schools, public libraries, governing bodies, etc.) given of key project results and outcomes</t>
  </si>
  <si>
    <t>Number of Presentations</t>
  </si>
  <si>
    <t>Quantify the number of outputs on your knowledge flow diagram delivered orally to nonacademic or non-specialist audiences.</t>
  </si>
  <si>
    <t>Public trust in science has been shown to increase with familiarity (Funk et al., 2019: https://www.pewresearch.org/science/2019/08/02/trust-and-mistrust-in-americans-views-of-scientific-experts/); thus, sharing research results in accessible formats can promote public acceptance of the eventual developed technology. Sharing research results broadly can also provide an opportunity to receive feedback on the research directions from diverse stakeholders. Presenting research results orally can reach different audiences than written reports and thus helps to make results more broadly accessible.</t>
  </si>
  <si>
    <t>4 quarterly reports are provided to funding agency over the year.</t>
  </si>
  <si>
    <t xml:space="preserve">(Planned). A conference attended by one team member is planned, but unsure about which conference would be "best" for the project at this time. </t>
  </si>
  <si>
    <t xml:space="preserve">There were no non-academic presentations presented to the general public, but we presented to a government agency, private business, and research institute. These presentations are publicly available. Additionally, they are written in plain language (no technical jargon) and one of the presentations was recorded, published online, and thus is publicly available. </t>
  </si>
  <si>
    <t>No nonacademic oral presentations done.</t>
  </si>
  <si>
    <t>Diversity of audience reached</t>
  </si>
  <si>
    <t>Measure, such as percentage (%), of audience reached by project's reports and presentations who come from different groups, considering multiple axes of diversity (e.g. race, ethnicity, ability, geographic origin, socioeconomic status, etc.)</t>
  </si>
  <si>
    <t>Varies
Percentage (%)</t>
  </si>
  <si>
    <t xml:space="preserve">For each of the outputs in your knowledge flow diagram, consider the audience it is most likely to reach based on its format and platform. See if the organization(s) the information is shared through publish stastics on the diversity of their audience or network. If not, consider qualitatively: Was the information released in a format that targeted an academic or nonacademic audience? Did the information target a specific sub-community, and if so, what demographics are expected for that community? An example of targeting a specific community in an academic setting could include presenting at a conference organized by group that promotes diversity in STEM, such as the Society of Women Engineers, or in a nonacademic setting could include preparing outreach materials for a local energy or environmental justice-related nonprofit. </t>
  </si>
  <si>
    <t>Research has shown that even when outreach is incorporated into research proposals and project plans, it often does not reach underrepresented groups. (Nadkarni &amp; Stasch, 2013: https://doi.org/10.1890/110106). Thus, when attempting to evaluate access to research results through the previous metrics, it is important to specifically consider the diversity of audiences reached.</t>
  </si>
  <si>
    <t>Results have been presented only to the funding agency or at the Photovoltaics Specialists Conference, so the project has  reached only a technical and photovoltaics-focused audience.</t>
  </si>
  <si>
    <t>(Planned) Could try to enable tracking during the project.
- Presentations: take note of audience demographics either through observation
- Tool &amp; reports: could ask people who visit/download the tools/reports to disclose demographic data? 
Data to track: race, language, gender, organization type, etc.</t>
  </si>
  <si>
    <t xml:space="preserve">No information available about audience since the public presentations are not hosted on our website and thus we cannot track engagement or where it is coming from. </t>
  </si>
  <si>
    <t>Not tracked.</t>
  </si>
  <si>
    <t>Percentage of funding sources disclosed</t>
  </si>
  <si>
    <t>Approximate percentage of funding sources and funder goals disclosed in public-facing materials (e.g., publications, presentations, and web tools)</t>
  </si>
  <si>
    <t>Quantify the percentage of funding sources that have been disclosed by your research outputs.</t>
  </si>
  <si>
    <t xml:space="preserve">Disclosing funding sources increases accountability and transparency in a research project by revealing any potential conflicts of interest or biases related to financing. </t>
  </si>
  <si>
    <t>All of the funding was provided by a governmental entity, which is disclosed in every presentation or publciation.</t>
  </si>
  <si>
    <t>All funding received comes directly from the federal funder's office and will be acknowledge in full in all outputs from this project.</t>
  </si>
  <si>
    <t xml:space="preserve">This work was internally funding at our research institution. Funding is disclosed in every paper and presentation. </t>
  </si>
  <si>
    <t>All funding sources are disclosed.</t>
  </si>
  <si>
    <t xml:space="preserve">Percentage of code or software published open source, open access, or free </t>
  </si>
  <si>
    <t>Approximate percentage of project's code, software, and analytic tools and methods made immediately accessible to the public</t>
  </si>
  <si>
    <t>Quantify the percentage of code used for the project that has been made available by your research outputs.</t>
  </si>
  <si>
    <t>Increasing access to code or software generated by a research project can allow others to reuse it to benefit further research or practitioner work. This also increases accountability and transparency in the research project by enabling a broader range of stakeholders to review, test, and apply the code or software.</t>
  </si>
  <si>
    <t>None. There will be some code generated by this project, but it is not complete yet and has not been shared.</t>
  </si>
  <si>
    <t>The software developed will be open source and accessible via the web - this was a key criteria/aim from the outset of the project.</t>
  </si>
  <si>
    <t xml:space="preserve">One tool, which represents about 15% of the software produced in this project is currently available on a GitHub repository. </t>
  </si>
  <si>
    <t>Half of the software in this project is provided open source via research papers and a GitHub repository.</t>
  </si>
  <si>
    <t>Percentage of open data published</t>
  </si>
  <si>
    <t>Approximate percentage of project's data made immediately accessible to the public</t>
  </si>
  <si>
    <t>Quantify the percentage of data generated by the project and used to justify project conclusions that has been made available by your research outputs.</t>
  </si>
  <si>
    <t>Increasing access to data generated by a research project can allow others to reuse it them to benefit further research or practitioner work. This also increases accountability and transparency in the research project by enabling a broader range of stakeholders to review, apply, and add to the data.</t>
  </si>
  <si>
    <t>None. Data has been shared in conference proceddings and presentations, but not in an open format.</t>
  </si>
  <si>
    <t>The full code and results of the analysis are planned to be released open source.</t>
  </si>
  <si>
    <t>Half of the data used for this project has been published open access. Datasets include those used for building cybersecurity testbeds, such as cyberattack scenarios. Data can be found in publications, on Github, and on associated project webpages.</t>
  </si>
  <si>
    <t>All data are published open access/source.</t>
  </si>
  <si>
    <t>Number of accessible materials provided to replicate project</t>
  </si>
  <si>
    <t>Number of materials, methods, and resources used in project that are made immediately accessible to the public</t>
  </si>
  <si>
    <t>Number of Resources</t>
  </si>
  <si>
    <t>Use your knowledge flow diagram to identify any outputs of your research that would enable others to replicate or validate your results. Consider all formats, including written materials, orally presented materials, graphics, or videos. Who has access to these materials and who does not? What barriers may prevent people from engaging with these materials?</t>
  </si>
  <si>
    <t xml:space="preserve">
Increasing access to materials needed to replicate a research project supports further research or practitioner work. This also increases accountability and transparency in the research project by enabling a broader range of stakeholders to validate the research approach and results.
</t>
  </si>
  <si>
    <t>None. Methods have been shared in conference proceedings and presentations, but these are accessible only to attendees, not the public at large.</t>
  </si>
  <si>
    <t>All code and data with documentation needed to run the tool and conduct the analysis will be open access and published on an open Github (a common software sharing platform) repository.</t>
  </si>
  <si>
    <t xml:space="preserve">There are 7 papers produced from this project that include descriptions of methods used. In future work, these methods can be made more accessible by providing more detailed descriptions of methods, materials, analysis, and code in supplementary material or GitHub. </t>
  </si>
  <si>
    <t>Materials have been shared through a journal article, with additional information provided in the article's supplementary material.</t>
  </si>
  <si>
    <t xml:space="preserve">Project Team Defined Metric: </t>
  </si>
  <si>
    <t>Complete By:</t>
  </si>
  <si>
    <t>Selected</t>
  </si>
  <si>
    <t>Selected?</t>
  </si>
  <si>
    <t>Planning</t>
  </si>
  <si>
    <t>Initial Assessment</t>
  </si>
  <si>
    <t>Midterm Assessment</t>
  </si>
  <si>
    <t xml:space="preserve">Final Assessment </t>
  </si>
  <si>
    <t>Summary</t>
  </si>
  <si>
    <t>Not Selected</t>
  </si>
  <si>
    <t>↓</t>
  </si>
  <si>
    <t>Pre-assessment</t>
  </si>
  <si>
    <t>Target</t>
  </si>
  <si>
    <t>Action Plan</t>
  </si>
  <si>
    <t>Potential Barriers</t>
  </si>
  <si>
    <t>Notes</t>
  </si>
  <si>
    <t>Initial</t>
  </si>
  <si>
    <t>Current</t>
  </si>
  <si>
    <t>Change (Δ)</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</si>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</sst>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7">
    <font>
      <sz val="11"/>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i/>
      <sz val="11"/>
      <color theme="1" tint="0.499984740745262"/>
      <name val="Calibri"/>
      <family val="2"/>
      <scheme val="minor"/>
    </font>
    <font>
      <sz val="12"/>
      <color rgb="FF000000"/>
      <name val="Calibri"/>
      <family val="2"/>
      <scheme val="minor"/>
    </font>
    <font>
      <sz val="13"/>
      <color theme="1"/>
      <name val="Calibri"/>
      <family val="2"/>
      <scheme val="minor"/>
    </font>
    <font>
      <b/>
      <sz val="13"/>
      <color theme="1"/>
      <name val="Calibri"/>
      <family val="2"/>
      <scheme val="minor"/>
    </font>
    <font>
      <b/>
      <sz val="14"/>
      <color theme="9"/>
      <name val="Calibri (Body)"/>
    </font>
    <font>
      <b/>
      <sz val="14"/>
      <color theme="9"/>
      <name val="Calibri"/>
      <family val="2"/>
      <scheme val="minor"/>
    </font>
    <font>
      <b/>
      <sz val="13"/>
      <color theme="9" tint="-0.499984740745262"/>
      <name val="Calibri (Body)"/>
    </font>
    <font>
      <b/>
      <i/>
      <sz val="11"/>
      <color theme="1" tint="0.499984740745262"/>
      <name val="Calibri"/>
      <family val="2"/>
      <scheme val="minor"/>
    </font>
    <font>
      <sz val="8"/>
      <name val="Calibri"/>
      <family val="2"/>
      <scheme val="minor"/>
    </font>
    <font>
      <u/>
      <sz val="11"/>
      <color theme="10"/>
      <name val="Calibri"/>
      <family val="2"/>
      <scheme val="minor"/>
    </font>
    <font>
      <sz val="11"/>
      <color theme="1"/>
      <name val="Calibri"/>
      <family val="2"/>
    </font>
    <font>
      <vertAlign val="superscript"/>
      <sz val="11"/>
      <color theme="1"/>
      <name val="Calibri"/>
      <family val="2"/>
    </font>
    <font>
      <sz val="11.5"/>
      <color theme="1"/>
      <name val="Calibri"/>
      <family val="2"/>
      <scheme val="minor"/>
    </font>
    <font>
      <b/>
      <sz val="11.5"/>
      <color theme="1"/>
      <name val="Calibri"/>
      <family val="2"/>
      <scheme val="minor"/>
    </font>
    <font>
      <sz val="11.5"/>
      <color theme="4"/>
      <name val="Calibri"/>
      <family val="2"/>
      <scheme val="minor"/>
    </font>
    <font>
      <i/>
      <sz val="11"/>
      <color theme="1" tint="0.34998626667073579"/>
      <name val="Calibri (Body)"/>
    </font>
    <font>
      <i/>
      <sz val="11"/>
      <color theme="1" tint="0.34998626667073579"/>
      <name val="Calibri"/>
      <family val="2"/>
      <scheme val="minor"/>
    </font>
    <font>
      <b/>
      <sz val="11"/>
      <name val="Calibri"/>
      <family val="2"/>
      <scheme val="minor"/>
    </font>
    <font>
      <sz val="11"/>
      <name val="Calibri"/>
      <family val="2"/>
      <scheme val="minor"/>
    </font>
    <font>
      <b/>
      <sz val="14"/>
      <color theme="1"/>
      <name val="Calibri"/>
      <family val="2"/>
      <scheme val="minor"/>
    </font>
    <font>
      <vertAlign val="superscript"/>
      <sz val="11"/>
      <color theme="1"/>
      <name val="Calibri"/>
      <family val="2"/>
      <scheme val="minor"/>
    </font>
    <font>
      <b/>
      <sz val="13"/>
      <color rgb="FFBD4400"/>
      <name val="Calibri"/>
      <family val="2"/>
      <scheme val="minor"/>
    </font>
  </fonts>
  <fills count="15">
    <fill>
      <patternFill patternType="none"/>
    </fill>
    <fill>
      <patternFill patternType="gray125"/>
    </fill>
    <fill>
      <patternFill patternType="solid">
        <fgColor rgb="FFE9E9E9"/>
        <bgColor indexed="64"/>
      </patternFill>
    </fill>
    <fill>
      <patternFill patternType="solid">
        <fgColor rgb="FFFFF2E6"/>
        <bgColor indexed="64"/>
      </patternFill>
    </fill>
    <fill>
      <patternFill patternType="solid">
        <fgColor rgb="FFFCE4E6"/>
        <bgColor indexed="64"/>
      </patternFill>
    </fill>
    <fill>
      <patternFill patternType="solid">
        <fgColor rgb="FFFFE6F2"/>
        <bgColor indexed="64"/>
      </patternFill>
    </fill>
    <fill>
      <patternFill patternType="solid">
        <fgColor rgb="FFEBE6FF"/>
        <bgColor indexed="64"/>
      </patternFill>
    </fill>
    <fill>
      <patternFill patternType="solid">
        <fgColor rgb="FFE6FAFF"/>
        <bgColor indexed="64"/>
      </patternFill>
    </fill>
    <fill>
      <patternFill patternType="solid">
        <fgColor rgb="FFE0F0FF"/>
        <bgColor indexed="64"/>
      </patternFill>
    </fill>
    <fill>
      <patternFill patternType="solid">
        <fgColor theme="9" tint="0.79998168889431442"/>
        <bgColor indexed="64"/>
      </patternFill>
    </fill>
    <fill>
      <patternFill patternType="solid">
        <fgColor rgb="FFFFFFEC"/>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theme="0" tint="-0.499984740745262"/>
      </bottom>
      <diagonal/>
    </border>
    <border>
      <left style="thin">
        <color indexed="64"/>
      </left>
      <right/>
      <top/>
      <bottom style="thin">
        <color theme="0" tint="-0.499984740745262"/>
      </bottom>
      <diagonal/>
    </border>
    <border>
      <left style="medium">
        <color indexed="64"/>
      </left>
      <right style="thin">
        <color indexed="64"/>
      </right>
      <top/>
      <bottom style="thin">
        <color theme="0" tint="-0.499984740745262"/>
      </bottom>
      <diagonal/>
    </border>
    <border>
      <left/>
      <right style="thin">
        <color indexed="64"/>
      </right>
      <top/>
      <bottom style="thin">
        <color theme="0" tint="-0.499984740745262"/>
      </bottom>
      <diagonal/>
    </border>
    <border>
      <left style="medium">
        <color indexed="64"/>
      </left>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top style="thin">
        <color theme="0" tint="-0.499984740745262"/>
      </top>
      <bottom style="thin">
        <color theme="0" tint="-0.499984740745262"/>
      </bottom>
      <diagonal/>
    </border>
    <border>
      <left style="medium">
        <color indexed="64"/>
      </left>
      <right style="thin">
        <color indexed="64"/>
      </right>
      <top style="thin">
        <color theme="0" tint="-0.499984740745262"/>
      </top>
      <bottom style="thin">
        <color theme="0" tint="-0.499984740745262"/>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theme="0" tint="-0.499984740745262"/>
      </bottom>
      <diagonal/>
    </border>
    <border>
      <left style="thin">
        <color indexed="64"/>
      </left>
      <right style="medium">
        <color indexed="64"/>
      </right>
      <top style="thin">
        <color theme="0" tint="-0.499984740745262"/>
      </top>
      <bottom style="thin">
        <color theme="0" tint="-0.499984740745262"/>
      </bottom>
      <diagonal/>
    </border>
    <border>
      <left style="thin">
        <color indexed="64"/>
      </left>
      <right style="medium">
        <color indexed="64"/>
      </right>
      <top/>
      <bottom style="medium">
        <color indexed="64"/>
      </bottom>
      <diagonal/>
    </border>
    <border>
      <left style="thin">
        <color indexed="64"/>
      </left>
      <right style="thin">
        <color indexed="64"/>
      </right>
      <top style="thin">
        <color theme="0" tint="-0.499984740745262"/>
      </top>
      <bottom/>
      <diagonal/>
    </border>
    <border>
      <left style="thin">
        <color indexed="64"/>
      </left>
      <right style="thin">
        <color indexed="64"/>
      </right>
      <top style="thin">
        <color rgb="FF808080"/>
      </top>
      <bottom/>
      <diagonal/>
    </border>
    <border>
      <left style="thin">
        <color indexed="64"/>
      </left>
      <right/>
      <top style="thin">
        <color theme="0" tint="-0.499984740745262"/>
      </top>
      <bottom/>
      <diagonal/>
    </border>
    <border>
      <left style="medium">
        <color indexed="64"/>
      </left>
      <right style="thin">
        <color indexed="64"/>
      </right>
      <top style="thin">
        <color theme="0" tint="-0.499984740745262"/>
      </top>
      <bottom/>
      <diagonal/>
    </border>
    <border>
      <left style="thin">
        <color indexed="64"/>
      </left>
      <right style="medium">
        <color indexed="64"/>
      </right>
      <top style="thin">
        <color theme="0" tint="-0.499984740745262"/>
      </top>
      <bottom/>
      <diagonal/>
    </border>
    <border>
      <left/>
      <right style="medium">
        <color indexed="64"/>
      </right>
      <top/>
      <bottom/>
      <diagonal/>
    </border>
    <border>
      <left style="thin">
        <color indexed="64"/>
      </left>
      <right/>
      <top style="medium">
        <color indexed="64"/>
      </top>
      <bottom style="medium">
        <color indexed="64"/>
      </bottom>
      <diagonal/>
    </border>
    <border>
      <left style="medium">
        <color indexed="64"/>
      </left>
      <right/>
      <top style="medium">
        <color indexed="64"/>
      </top>
      <bottom style="thin">
        <color theme="0" tint="-0.499984740745262"/>
      </bottom>
      <diagonal/>
    </border>
    <border>
      <left style="thin">
        <color indexed="64"/>
      </left>
      <right style="thin">
        <color indexed="64"/>
      </right>
      <top style="medium">
        <color indexed="64"/>
      </top>
      <bottom style="thin">
        <color theme="0" tint="-0.499984740745262"/>
      </bottom>
      <diagonal/>
    </border>
    <border>
      <left style="thin">
        <color indexed="64"/>
      </left>
      <right/>
      <top style="medium">
        <color indexed="64"/>
      </top>
      <bottom style="thin">
        <color theme="0" tint="-0.499984740745262"/>
      </bottom>
      <diagonal/>
    </border>
    <border>
      <left style="thin">
        <color indexed="64"/>
      </left>
      <right style="medium">
        <color indexed="64"/>
      </right>
      <top style="medium">
        <color indexed="64"/>
      </top>
      <bottom style="thin">
        <color theme="0" tint="-0.499984740745262"/>
      </bottom>
      <diagonal/>
    </border>
    <border>
      <left style="medium">
        <color indexed="64"/>
      </left>
      <right/>
      <top style="thin">
        <color theme="0" tint="-0.499984740745262"/>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theme="2" tint="-9.9978637043366805E-2"/>
      </top>
      <bottom/>
      <diagonal/>
    </border>
    <border>
      <left style="medium">
        <color indexed="64"/>
      </left>
      <right/>
      <top style="thin">
        <color theme="0" tint="-0.499984740745262"/>
      </top>
      <bottom/>
      <diagonal/>
    </border>
    <border>
      <left/>
      <right/>
      <top/>
      <bottom style="medium">
        <color indexed="64"/>
      </bottom>
      <diagonal/>
    </border>
    <border>
      <left style="medium">
        <color indexed="64"/>
      </left>
      <right/>
      <top/>
      <bottom/>
      <diagonal/>
    </border>
    <border>
      <left style="medium">
        <color indexed="64"/>
      </left>
      <right/>
      <top/>
      <bottom style="thin">
        <color theme="0" tint="-0.499984740745262"/>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style="medium">
        <color indexed="64"/>
      </top>
      <bottom style="thin">
        <color theme="0" tint="-0.499984740745262"/>
      </bottom>
      <diagonal/>
    </border>
    <border>
      <left/>
      <right style="medium">
        <color indexed="64"/>
      </right>
      <top style="thin">
        <color theme="0" tint="-0.499984740745262"/>
      </top>
      <bottom style="thin">
        <color theme="0" tint="-0.499984740745262"/>
      </bottom>
      <diagonal/>
    </border>
    <border>
      <left/>
      <right style="medium">
        <color indexed="64"/>
      </right>
      <top/>
      <bottom style="thin">
        <color theme="0" tint="-0.499984740745262"/>
      </bottom>
      <diagonal/>
    </border>
    <border>
      <left/>
      <right style="medium">
        <color indexed="64"/>
      </right>
      <top style="thin">
        <color theme="0" tint="-0.499984740745262"/>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thin">
        <color indexed="64"/>
      </right>
      <top style="thin">
        <color theme="0" tint="-0.499984740745262"/>
      </top>
      <bottom style="thin">
        <color theme="0" tint="-0.499984740745262"/>
      </bottom>
      <diagonal/>
    </border>
    <border>
      <left style="thick">
        <color theme="1"/>
      </left>
      <right/>
      <top style="medium">
        <color indexed="64"/>
      </top>
      <bottom style="medium">
        <color indexed="64"/>
      </bottom>
      <diagonal/>
    </border>
    <border>
      <left/>
      <right style="thin">
        <color indexed="64"/>
      </right>
      <top style="medium">
        <color indexed="64"/>
      </top>
      <bottom style="thin">
        <color theme="0" tint="-0.499984740745262"/>
      </bottom>
      <diagonal/>
    </border>
    <border>
      <left style="thin">
        <color indexed="64"/>
      </left>
      <right style="thin">
        <color indexed="64"/>
      </right>
      <top style="thin">
        <color indexed="64"/>
      </top>
      <bottom style="thin">
        <color theme="0" tint="-0.499984740745262"/>
      </bottom>
      <diagonal/>
    </border>
    <border>
      <left style="thin">
        <color indexed="64"/>
      </left>
      <right/>
      <top style="thin">
        <color indexed="64"/>
      </top>
      <bottom style="thin">
        <color theme="0" tint="-0.499984740745262"/>
      </bottom>
      <diagonal/>
    </border>
    <border>
      <left style="thin">
        <color indexed="64"/>
      </left>
      <right style="medium">
        <color indexed="64"/>
      </right>
      <top style="thin">
        <color indexed="64"/>
      </top>
      <bottom/>
      <diagonal/>
    </border>
    <border>
      <left/>
      <right style="medium">
        <color indexed="64"/>
      </right>
      <top style="thin">
        <color indexed="64"/>
      </top>
      <bottom style="thin">
        <color theme="0" tint="-0.499984740745262"/>
      </bottom>
      <diagonal/>
    </border>
    <border>
      <left style="medium">
        <color indexed="64"/>
      </left>
      <right style="thin">
        <color indexed="64"/>
      </right>
      <top style="thin">
        <color indexed="64"/>
      </top>
      <bottom style="thin">
        <color theme="0" tint="-0.499984740745262"/>
      </bottom>
      <diagonal/>
    </border>
    <border>
      <left style="thin">
        <color indexed="64"/>
      </left>
      <right style="medium">
        <color indexed="64"/>
      </right>
      <top style="thin">
        <color indexed="64"/>
      </top>
      <bottom style="thin">
        <color theme="0" tint="-0.499984740745262"/>
      </bottom>
      <diagonal/>
    </border>
    <border>
      <left style="medium">
        <color indexed="64"/>
      </left>
      <right/>
      <top style="thin">
        <color indexed="64"/>
      </top>
      <bottom style="thin">
        <color theme="0" tint="-0.499984740745262"/>
      </bottom>
      <diagonal/>
    </border>
    <border>
      <left/>
      <right style="thin">
        <color indexed="64"/>
      </right>
      <top style="thin">
        <color theme="0" tint="-0.499984740745262"/>
      </top>
      <bottom/>
      <diagonal/>
    </border>
    <border>
      <left/>
      <right style="thin">
        <color indexed="64"/>
      </right>
      <top style="thin">
        <color indexed="64"/>
      </top>
      <bottom style="thin">
        <color theme="0" tint="-0.499984740745262"/>
      </bottom>
      <diagonal/>
    </border>
    <border>
      <left style="thin">
        <color indexed="64"/>
      </left>
      <right style="medium">
        <color indexed="64"/>
      </right>
      <top style="thin">
        <color theme="0" tint="-0.499984740745262"/>
      </top>
      <bottom style="medium">
        <color indexed="64"/>
      </bottom>
      <diagonal/>
    </border>
    <border>
      <left style="medium">
        <color indexed="64"/>
      </left>
      <right style="thin">
        <color indexed="64"/>
      </right>
      <top style="medium">
        <color indexed="64"/>
      </top>
      <bottom style="thin">
        <color theme="0" tint="-0.499984740745262"/>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thin">
        <color theme="0" tint="-0.499984740745262"/>
      </top>
      <bottom style="medium">
        <color indexed="64"/>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theme="0" tint="-0.499984740745262"/>
      </top>
      <bottom style="medium">
        <color indexed="64"/>
      </bottom>
      <diagonal/>
    </border>
  </borders>
  <cellStyleXfs count="2">
    <xf numFmtId="0" fontId="0" fillId="0" borderId="0"/>
    <xf numFmtId="0" fontId="14" fillId="0" borderId="0" applyNumberFormat="0" applyFill="0" applyBorder="0" applyAlignment="0" applyProtection="0"/>
  </cellStyleXfs>
  <cellXfs count="361">
    <xf numFmtId="0" fontId="0" fillId="0" borderId="0" xfId="0"/>
    <xf numFmtId="0" fontId="0" fillId="0" borderId="0" xfId="0" applyAlignment="1">
      <alignment wrapText="1"/>
    </xf>
    <xf numFmtId="0" fontId="0" fillId="0" borderId="0" xfId="0" applyAlignment="1">
      <alignment horizont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2" borderId="34" xfId="0" applyFill="1" applyBorder="1" applyAlignment="1">
      <alignment horizontal="center" vertical="center" wrapText="1"/>
    </xf>
    <xf numFmtId="0" fontId="0" fillId="2" borderId="35" xfId="0" applyFill="1" applyBorder="1" applyAlignment="1">
      <alignment horizontal="center" vertical="center" wrapText="1"/>
    </xf>
    <xf numFmtId="0" fontId="2" fillId="0" borderId="0" xfId="0" applyFont="1" applyAlignment="1">
      <alignment horizontal="center" vertical="center"/>
    </xf>
    <xf numFmtId="0" fontId="6" fillId="0" borderId="0" xfId="0" applyFont="1" applyAlignment="1">
      <alignment horizontal="center" vertical="center"/>
    </xf>
    <xf numFmtId="0" fontId="7" fillId="0" borderId="0" xfId="0" applyFont="1"/>
    <xf numFmtId="0" fontId="8" fillId="0" borderId="0" xfId="0" applyFont="1" applyAlignment="1">
      <alignment horizontal="center"/>
    </xf>
    <xf numFmtId="0" fontId="0" fillId="3" borderId="2" xfId="0" applyFill="1" applyBorder="1"/>
    <xf numFmtId="0" fontId="0" fillId="3" borderId="1" xfId="0" applyFill="1" applyBorder="1"/>
    <xf numFmtId="0" fontId="0" fillId="3" borderId="1" xfId="0" applyFill="1" applyBorder="1" applyAlignment="1">
      <alignment wrapText="1"/>
    </xf>
    <xf numFmtId="0" fontId="0" fillId="3" borderId="3" xfId="0" applyFill="1" applyBorder="1" applyAlignment="1">
      <alignment wrapText="1"/>
    </xf>
    <xf numFmtId="0" fontId="0" fillId="3" borderId="36" xfId="0" applyFill="1" applyBorder="1"/>
    <xf numFmtId="0" fontId="0" fillId="3" borderId="32" xfId="0" applyFill="1" applyBorder="1"/>
    <xf numFmtId="0" fontId="0" fillId="3" borderId="32" xfId="0" applyFill="1" applyBorder="1" applyAlignment="1">
      <alignment wrapText="1"/>
    </xf>
    <xf numFmtId="0" fontId="0" fillId="3" borderId="33" xfId="0" applyFill="1" applyBorder="1" applyAlignment="1">
      <alignment wrapText="1"/>
    </xf>
    <xf numFmtId="0" fontId="0" fillId="4" borderId="2" xfId="0" applyFill="1" applyBorder="1"/>
    <xf numFmtId="0" fontId="0" fillId="4" borderId="3" xfId="0" applyFill="1" applyBorder="1" applyAlignment="1">
      <alignment wrapText="1"/>
    </xf>
    <xf numFmtId="0" fontId="0" fillId="4" borderId="36" xfId="0" applyFill="1" applyBorder="1"/>
    <xf numFmtId="0" fontId="0" fillId="4" borderId="33" xfId="0" applyFill="1" applyBorder="1" applyAlignment="1">
      <alignment wrapText="1"/>
    </xf>
    <xf numFmtId="0" fontId="0" fillId="5" borderId="2" xfId="0" applyFill="1" applyBorder="1"/>
    <xf numFmtId="0" fontId="0" fillId="5" borderId="3" xfId="0" applyFill="1" applyBorder="1" applyAlignment="1">
      <alignment wrapText="1"/>
    </xf>
    <xf numFmtId="0" fontId="0" fillId="5" borderId="36" xfId="0" applyFill="1" applyBorder="1"/>
    <xf numFmtId="0" fontId="0" fillId="5" borderId="33" xfId="0" applyFill="1" applyBorder="1" applyAlignment="1">
      <alignment wrapText="1"/>
    </xf>
    <xf numFmtId="0" fontId="0" fillId="6" borderId="2" xfId="0" applyFill="1" applyBorder="1"/>
    <xf numFmtId="0" fontId="0" fillId="6" borderId="3" xfId="0" applyFill="1" applyBorder="1" applyAlignment="1">
      <alignment wrapText="1"/>
    </xf>
    <xf numFmtId="0" fontId="0" fillId="6" borderId="36" xfId="0" applyFill="1" applyBorder="1"/>
    <xf numFmtId="0" fontId="0" fillId="6" borderId="33" xfId="0" applyFill="1" applyBorder="1" applyAlignment="1">
      <alignment wrapText="1"/>
    </xf>
    <xf numFmtId="0" fontId="6" fillId="7" borderId="44" xfId="0" applyFont="1" applyFill="1" applyBorder="1" applyAlignment="1">
      <alignment horizontal="center" vertical="center"/>
    </xf>
    <xf numFmtId="0" fontId="6" fillId="7" borderId="43" xfId="0" applyFont="1" applyFill="1" applyBorder="1" applyAlignment="1">
      <alignment horizontal="center" vertical="center" wrapText="1"/>
    </xf>
    <xf numFmtId="0" fontId="0" fillId="7" borderId="5" xfId="0" applyFill="1" applyBorder="1"/>
    <xf numFmtId="0" fontId="0" fillId="7" borderId="3" xfId="0" applyFill="1" applyBorder="1" applyAlignment="1">
      <alignment wrapText="1"/>
    </xf>
    <xf numFmtId="0" fontId="0" fillId="7" borderId="31" xfId="0" applyFill="1" applyBorder="1"/>
    <xf numFmtId="0" fontId="0" fillId="7" borderId="33" xfId="0" applyFill="1" applyBorder="1" applyAlignment="1">
      <alignment wrapText="1"/>
    </xf>
    <xf numFmtId="0" fontId="4" fillId="0" borderId="0" xfId="0" applyFont="1" applyAlignment="1">
      <alignment horizontal="center" vertical="center" wrapText="1"/>
    </xf>
    <xf numFmtId="0" fontId="4" fillId="0" borderId="0" xfId="0" applyFont="1" applyAlignment="1">
      <alignment horizontal="center" vertical="center"/>
    </xf>
    <xf numFmtId="0" fontId="0" fillId="8" borderId="2" xfId="0" applyFill="1" applyBorder="1"/>
    <xf numFmtId="0" fontId="0" fillId="8" borderId="3" xfId="0" applyFill="1" applyBorder="1" applyAlignment="1">
      <alignment wrapText="1"/>
    </xf>
    <xf numFmtId="0" fontId="0" fillId="8" borderId="36" xfId="0" applyFill="1" applyBorder="1"/>
    <xf numFmtId="0" fontId="0" fillId="8" borderId="33" xfId="0" applyFill="1" applyBorder="1" applyAlignment="1">
      <alignment wrapText="1"/>
    </xf>
    <xf numFmtId="0" fontId="9" fillId="9" borderId="46" xfId="0" applyFont="1" applyFill="1" applyBorder="1" applyAlignment="1">
      <alignment horizontal="center" vertical="center" wrapText="1"/>
    </xf>
    <xf numFmtId="0" fontId="10" fillId="9" borderId="46" xfId="0" applyFont="1" applyFill="1" applyBorder="1" applyAlignment="1">
      <alignment horizontal="center" vertical="center" wrapText="1"/>
    </xf>
    <xf numFmtId="0" fontId="8" fillId="0" borderId="0" xfId="0" applyFont="1"/>
    <xf numFmtId="0" fontId="10" fillId="9" borderId="7" xfId="0" applyFont="1" applyFill="1" applyBorder="1" applyAlignment="1">
      <alignment horizontal="center" vertical="center" wrapText="1"/>
    </xf>
    <xf numFmtId="0" fontId="10" fillId="9" borderId="8" xfId="0" applyFont="1" applyFill="1" applyBorder="1" applyAlignment="1">
      <alignment horizontal="center" vertical="center" wrapText="1"/>
    </xf>
    <xf numFmtId="0" fontId="10" fillId="9" borderId="47" xfId="0" applyFont="1" applyFill="1" applyBorder="1" applyAlignment="1">
      <alignment horizontal="center" vertical="center" wrapText="1"/>
    </xf>
    <xf numFmtId="0" fontId="3" fillId="0" borderId="6" xfId="0" applyFont="1" applyBorder="1" applyAlignment="1">
      <alignment horizontal="center" vertical="center" wrapText="1"/>
    </xf>
    <xf numFmtId="0" fontId="0" fillId="0" borderId="47" xfId="0" applyBorder="1" applyAlignment="1">
      <alignment vertical="center" wrapText="1"/>
    </xf>
    <xf numFmtId="0" fontId="3"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0" borderId="48" xfId="0" applyFont="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3" fillId="2" borderId="4" xfId="0" applyFont="1" applyFill="1" applyBorder="1" applyAlignment="1">
      <alignment horizontal="center" vertical="center"/>
    </xf>
    <xf numFmtId="0" fontId="0" fillId="2" borderId="0" xfId="0" applyFill="1" applyAlignment="1">
      <alignment horizontal="center" vertical="center" wrapText="1"/>
    </xf>
    <xf numFmtId="0" fontId="12" fillId="0" borderId="0" xfId="0" applyFont="1" applyAlignment="1">
      <alignment vertical="center"/>
    </xf>
    <xf numFmtId="0" fontId="0" fillId="2" borderId="7" xfId="0" applyFill="1" applyBorder="1" applyAlignment="1">
      <alignment horizontal="center" vertical="center" wrapText="1"/>
    </xf>
    <xf numFmtId="0" fontId="11" fillId="9" borderId="6" xfId="0" applyFont="1" applyFill="1" applyBorder="1" applyAlignment="1">
      <alignment vertical="center" wrapText="1"/>
    </xf>
    <xf numFmtId="0" fontId="0" fillId="0" borderId="0" xfId="0" applyAlignment="1">
      <alignment horizontal="left" vertical="center" wrapText="1"/>
    </xf>
    <xf numFmtId="0" fontId="17" fillId="0" borderId="0" xfId="0" applyFont="1" applyAlignment="1">
      <alignment vertical="center"/>
    </xf>
    <xf numFmtId="0" fontId="18" fillId="0" borderId="67" xfId="0" applyFont="1" applyBorder="1" applyAlignment="1">
      <alignment horizontal="center" vertical="center"/>
    </xf>
    <xf numFmtId="0" fontId="17" fillId="0" borderId="3" xfId="0" applyFont="1" applyBorder="1" applyAlignment="1">
      <alignment vertical="center" wrapText="1"/>
    </xf>
    <xf numFmtId="0" fontId="17" fillId="0" borderId="0" xfId="0" applyFont="1"/>
    <xf numFmtId="0" fontId="17" fillId="0" borderId="3" xfId="0" applyFont="1" applyBorder="1" applyAlignment="1">
      <alignment horizontal="center" vertical="center"/>
    </xf>
    <xf numFmtId="14" fontId="17" fillId="0" borderId="3" xfId="0" applyNumberFormat="1" applyFont="1" applyBorder="1" applyAlignment="1">
      <alignment horizontal="center" vertical="center"/>
    </xf>
    <xf numFmtId="14" fontId="17" fillId="0" borderId="33" xfId="0" applyNumberFormat="1" applyFont="1" applyBorder="1" applyAlignment="1">
      <alignment horizontal="center" vertical="center"/>
    </xf>
    <xf numFmtId="0" fontId="19" fillId="0" borderId="0" xfId="0" applyFont="1" applyAlignment="1">
      <alignment vertical="center"/>
    </xf>
    <xf numFmtId="0" fontId="17" fillId="0" borderId="3" xfId="0" applyFont="1" applyBorder="1" applyAlignment="1">
      <alignment horizontal="right" vertical="center"/>
    </xf>
    <xf numFmtId="14" fontId="17" fillId="0" borderId="3" xfId="0" applyNumberFormat="1" applyFont="1" applyBorder="1" applyAlignment="1">
      <alignment horizontal="right" vertical="center"/>
    </xf>
    <xf numFmtId="0" fontId="17" fillId="0" borderId="33" xfId="0" applyFont="1" applyBorder="1" applyAlignment="1">
      <alignment horizontal="right" vertical="center"/>
    </xf>
    <xf numFmtId="0" fontId="17" fillId="0" borderId="40" xfId="0" applyFont="1" applyBorder="1" applyAlignment="1">
      <alignment horizontal="right" vertical="center"/>
    </xf>
    <xf numFmtId="0" fontId="17" fillId="0" borderId="69" xfId="0" applyFont="1" applyBorder="1" applyAlignment="1">
      <alignment horizontal="center" vertical="center"/>
    </xf>
    <xf numFmtId="0" fontId="17" fillId="0" borderId="33" xfId="0" applyFont="1" applyBorder="1" applyAlignment="1">
      <alignment horizontal="center" vertical="center"/>
    </xf>
    <xf numFmtId="0" fontId="0" fillId="0" borderId="73" xfId="0" applyBorder="1" applyAlignment="1">
      <alignment horizontal="center" vertical="center"/>
    </xf>
    <xf numFmtId="0" fontId="0" fillId="0" borderId="46" xfId="0" applyBorder="1" applyAlignment="1">
      <alignment horizontal="center" vertical="center"/>
    </xf>
    <xf numFmtId="0" fontId="0" fillId="4" borderId="34" xfId="0" applyFill="1" applyBorder="1"/>
    <xf numFmtId="0" fontId="0" fillId="4" borderId="35" xfId="0" applyFill="1" applyBorder="1"/>
    <xf numFmtId="0" fontId="0" fillId="4" borderId="1" xfId="0" applyFill="1" applyBorder="1"/>
    <xf numFmtId="0" fontId="0" fillId="4" borderId="32" xfId="0" applyFill="1" applyBorder="1"/>
    <xf numFmtId="0" fontId="0" fillId="6" borderId="34" xfId="0" applyFill="1" applyBorder="1"/>
    <xf numFmtId="0" fontId="0" fillId="6" borderId="35" xfId="0" applyFill="1" applyBorder="1"/>
    <xf numFmtId="0" fontId="0" fillId="6" borderId="1" xfId="0" applyFill="1" applyBorder="1"/>
    <xf numFmtId="0" fontId="0" fillId="6" borderId="32" xfId="0" applyFill="1" applyBorder="1"/>
    <xf numFmtId="0" fontId="6" fillId="7" borderId="13" xfId="0" applyFont="1" applyFill="1" applyBorder="1" applyAlignment="1">
      <alignment horizontal="center" vertical="center"/>
    </xf>
    <xf numFmtId="0" fontId="0" fillId="7" borderId="34" xfId="0" applyFill="1" applyBorder="1"/>
    <xf numFmtId="0" fontId="0" fillId="7" borderId="35" xfId="0" applyFill="1" applyBorder="1"/>
    <xf numFmtId="0" fontId="6" fillId="7" borderId="42" xfId="0" applyFont="1" applyFill="1" applyBorder="1" applyAlignment="1">
      <alignment horizontal="center" vertical="center"/>
    </xf>
    <xf numFmtId="0" fontId="0" fillId="7" borderId="1" xfId="0" applyFill="1" applyBorder="1"/>
    <xf numFmtId="0" fontId="0" fillId="7" borderId="32" xfId="0" applyFill="1" applyBorder="1"/>
    <xf numFmtId="0" fontId="0" fillId="5" borderId="34" xfId="0" applyFill="1" applyBorder="1"/>
    <xf numFmtId="0" fontId="0" fillId="5" borderId="35" xfId="0" applyFill="1" applyBorder="1"/>
    <xf numFmtId="0" fontId="0" fillId="5" borderId="1" xfId="0" applyFill="1" applyBorder="1"/>
    <xf numFmtId="0" fontId="0" fillId="5" borderId="32" xfId="0" applyFill="1" applyBorder="1"/>
    <xf numFmtId="0" fontId="0" fillId="8" borderId="34" xfId="0" applyFill="1" applyBorder="1"/>
    <xf numFmtId="0" fontId="0" fillId="8" borderId="35" xfId="0" applyFill="1" applyBorder="1"/>
    <xf numFmtId="0" fontId="0" fillId="8" borderId="1" xfId="0" applyFill="1" applyBorder="1"/>
    <xf numFmtId="0" fontId="0" fillId="8" borderId="32" xfId="0" applyFill="1" applyBorder="1"/>
    <xf numFmtId="0" fontId="18" fillId="0" borderId="69" xfId="0" applyFont="1" applyBorder="1" applyAlignment="1">
      <alignment vertical="center" wrapText="1"/>
    </xf>
    <xf numFmtId="0" fontId="18" fillId="0" borderId="2" xfId="0" applyFont="1" applyBorder="1" applyAlignment="1">
      <alignment horizontal="left" vertical="center" wrapText="1" indent="1"/>
    </xf>
    <xf numFmtId="0" fontId="18" fillId="0" borderId="2" xfId="0" applyFont="1" applyBorder="1" applyAlignment="1">
      <alignment horizontal="left" vertical="center" indent="1"/>
    </xf>
    <xf numFmtId="0" fontId="18" fillId="0" borderId="68" xfId="0" applyFont="1" applyBorder="1" applyAlignment="1">
      <alignment horizontal="left" vertical="center" indent="1"/>
    </xf>
    <xf numFmtId="0" fontId="17" fillId="0" borderId="39" xfId="0" applyFont="1" applyBorder="1" applyAlignment="1">
      <alignment horizontal="left" vertical="center" indent="1"/>
    </xf>
    <xf numFmtId="0" fontId="17" fillId="0" borderId="2" xfId="0" applyFont="1" applyBorder="1" applyAlignment="1">
      <alignment horizontal="left" vertical="center" indent="1"/>
    </xf>
    <xf numFmtId="0" fontId="17" fillId="0" borderId="36" xfId="0" applyFont="1" applyBorder="1" applyAlignment="1">
      <alignment horizontal="left" vertical="center" indent="1"/>
    </xf>
    <xf numFmtId="0" fontId="17" fillId="0" borderId="68" xfId="0" applyFont="1" applyBorder="1" applyAlignment="1">
      <alignment horizontal="left" vertical="center" indent="1"/>
    </xf>
    <xf numFmtId="0" fontId="14" fillId="0" borderId="2" xfId="1" applyBorder="1" applyAlignment="1">
      <alignment horizontal="left" vertical="center" indent="1"/>
    </xf>
    <xf numFmtId="0" fontId="14" fillId="0" borderId="36" xfId="1" applyBorder="1" applyAlignment="1">
      <alignment horizontal="left" vertical="center" indent="1"/>
    </xf>
    <xf numFmtId="0" fontId="17" fillId="0" borderId="70" xfId="0" applyFont="1" applyBorder="1" applyAlignment="1">
      <alignment horizontal="left" vertical="center" wrapText="1" indent="1"/>
    </xf>
    <xf numFmtId="0" fontId="17" fillId="0" borderId="71" xfId="0" applyFont="1" applyBorder="1" applyAlignment="1">
      <alignment horizontal="left" vertical="center" wrapText="1" indent="1"/>
    </xf>
    <xf numFmtId="0" fontId="17" fillId="0" borderId="72" xfId="0" applyFont="1" applyBorder="1" applyAlignment="1">
      <alignment horizontal="left" vertical="center" wrapText="1" indent="1"/>
    </xf>
    <xf numFmtId="0" fontId="18" fillId="0" borderId="0" xfId="0" applyFont="1" applyAlignment="1">
      <alignment horizontal="left" vertical="center" wrapText="1" indent="1"/>
    </xf>
    <xf numFmtId="14" fontId="17" fillId="0" borderId="0" xfId="0" applyNumberFormat="1" applyFont="1" applyAlignment="1">
      <alignment horizontal="center" vertical="center"/>
    </xf>
    <xf numFmtId="0" fontId="18" fillId="0" borderId="36" xfId="0" applyFont="1" applyBorder="1" applyAlignment="1">
      <alignment horizontal="left" vertical="center" indent="1"/>
    </xf>
    <xf numFmtId="14" fontId="0" fillId="0" borderId="0" xfId="0" applyNumberFormat="1"/>
    <xf numFmtId="164" fontId="0" fillId="0" borderId="0" xfId="0" applyNumberFormat="1"/>
    <xf numFmtId="0" fontId="0" fillId="0" borderId="103" xfId="0" applyBorder="1" applyAlignment="1">
      <alignment horizontal="center" vertical="center"/>
    </xf>
    <xf numFmtId="0" fontId="0" fillId="0" borderId="104" xfId="0" applyBorder="1" applyAlignment="1">
      <alignment vertical="center" wrapText="1"/>
    </xf>
    <xf numFmtId="0" fontId="1" fillId="4" borderId="41" xfId="0" applyFont="1" applyFill="1" applyBorder="1" applyAlignment="1">
      <alignment horizontal="center" vertical="center"/>
    </xf>
    <xf numFmtId="0" fontId="1" fillId="6" borderId="41" xfId="0" applyFont="1" applyFill="1" applyBorder="1" applyAlignment="1">
      <alignment horizontal="center" vertical="center"/>
    </xf>
    <xf numFmtId="0" fontId="0" fillId="0" borderId="0" xfId="0" applyProtection="1">
      <protection locked="0"/>
    </xf>
    <xf numFmtId="0" fontId="3" fillId="0" borderId="0" xfId="0" applyFont="1" applyAlignment="1" applyProtection="1">
      <alignment horizontal="center" vertical="center"/>
      <protection locked="0"/>
    </xf>
    <xf numFmtId="0" fontId="0" fillId="0" borderId="62" xfId="0" applyBorder="1" applyAlignment="1" applyProtection="1">
      <alignment horizontal="center" vertical="center" wrapText="1"/>
      <protection locked="0"/>
    </xf>
    <xf numFmtId="0" fontId="0" fillId="0" borderId="65" xfId="0" applyBorder="1" applyAlignment="1" applyProtection="1">
      <alignment horizontal="left" vertical="center" wrapText="1" indent="1"/>
      <protection locked="0"/>
    </xf>
    <xf numFmtId="0" fontId="0" fillId="0" borderId="99"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0" fillId="0" borderId="27" xfId="0" applyBorder="1" applyAlignment="1" applyProtection="1">
      <alignment horizontal="left" vertical="center" wrapText="1" indent="1"/>
      <protection locked="0"/>
    </xf>
    <xf numFmtId="0" fontId="0" fillId="0" borderId="27" xfId="0" applyBorder="1" applyAlignment="1" applyProtection="1">
      <alignment horizontal="center" vertical="center" wrapText="1"/>
      <protection locked="0"/>
    </xf>
    <xf numFmtId="0" fontId="0" fillId="0" borderId="27" xfId="0" applyBorder="1" applyAlignment="1" applyProtection="1">
      <alignment horizontal="center" vertical="center"/>
      <protection locked="0"/>
    </xf>
    <xf numFmtId="0" fontId="0" fillId="0" borderId="28" xfId="0" applyBorder="1" applyAlignment="1" applyProtection="1">
      <alignment horizontal="center" vertical="center" wrapText="1"/>
      <protection locked="0"/>
    </xf>
    <xf numFmtId="0" fontId="0" fillId="0" borderId="28" xfId="0" applyBorder="1" applyAlignment="1" applyProtection="1">
      <alignment horizontal="left" vertical="center" wrapText="1" indent="1"/>
      <protection locked="0"/>
    </xf>
    <xf numFmtId="0" fontId="0" fillId="0" borderId="53" xfId="0" applyBorder="1" applyAlignment="1" applyProtection="1">
      <alignment horizontal="left" vertical="center" wrapText="1" indent="1"/>
      <protection locked="0"/>
    </xf>
    <xf numFmtId="0" fontId="0" fillId="0" borderId="29" xfId="0" applyBorder="1" applyAlignment="1" applyProtection="1">
      <alignment horizontal="center" vertical="center" wrapText="1"/>
      <protection locked="0"/>
    </xf>
    <xf numFmtId="0" fontId="0" fillId="0" borderId="81" xfId="0" applyBorder="1" applyAlignment="1" applyProtection="1">
      <alignment horizontal="left" vertical="center" wrapText="1" indent="1"/>
      <protection locked="0"/>
    </xf>
    <xf numFmtId="0" fontId="0" fillId="0" borderId="86" xfId="0" applyBorder="1" applyAlignment="1" applyProtection="1">
      <alignment horizontal="center" vertical="center" wrapText="1"/>
      <protection locked="0"/>
    </xf>
    <xf numFmtId="0" fontId="0" fillId="0" borderId="22" xfId="0" applyBorder="1" applyAlignment="1" applyProtection="1">
      <alignment horizontal="left" vertical="center" wrapText="1" indent="1"/>
      <protection locked="0"/>
    </xf>
    <xf numFmtId="0" fontId="0" fillId="0" borderId="22" xfId="0" applyBorder="1" applyAlignment="1" applyProtection="1">
      <alignment horizontal="center" vertical="center" wrapText="1"/>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wrapText="1"/>
      <protection locked="0"/>
    </xf>
    <xf numFmtId="0" fontId="0" fillId="0" borderId="23" xfId="0" applyBorder="1" applyAlignment="1" applyProtection="1">
      <alignment horizontal="left" vertical="center" wrapText="1" indent="1"/>
      <protection locked="0"/>
    </xf>
    <xf numFmtId="0" fontId="0" fillId="0" borderId="82" xfId="0" applyBorder="1" applyAlignment="1" applyProtection="1">
      <alignment horizontal="left" vertical="center" wrapText="1" indent="1"/>
      <protection locked="0"/>
    </xf>
    <xf numFmtId="0" fontId="0" fillId="0" borderId="25" xfId="0" applyBorder="1" applyAlignment="1" applyProtection="1">
      <alignment horizontal="center" vertical="center" wrapText="1"/>
      <protection locked="0"/>
    </xf>
    <xf numFmtId="0" fontId="0" fillId="0" borderId="52" xfId="0" applyBorder="1" applyAlignment="1" applyProtection="1">
      <alignment horizontal="left" vertical="center" wrapText="1" indent="1"/>
      <protection locked="0"/>
    </xf>
    <xf numFmtId="0" fontId="0" fillId="0" borderId="24" xfId="0" applyBorder="1" applyAlignment="1" applyProtection="1">
      <alignment horizontal="center" vertical="center" wrapText="1"/>
      <protection locked="0"/>
    </xf>
    <xf numFmtId="0" fontId="0" fillId="0" borderId="77" xfId="0" applyBorder="1" applyAlignment="1" applyProtection="1">
      <alignment horizontal="center" vertical="center" wrapText="1"/>
      <protection locked="0"/>
    </xf>
    <xf numFmtId="0" fontId="0" fillId="0" borderId="54" xfId="0" applyBorder="1" applyAlignment="1" applyProtection="1">
      <alignment horizontal="left" vertical="center" wrapText="1" indent="1"/>
      <protection locked="0"/>
    </xf>
    <xf numFmtId="0" fontId="0" fillId="0" borderId="102" xfId="0" applyBorder="1" applyAlignment="1" applyProtection="1">
      <alignment horizontal="center" vertical="center" wrapText="1"/>
      <protection locked="0"/>
    </xf>
    <xf numFmtId="0" fontId="0" fillId="0" borderId="16" xfId="0" applyBorder="1" applyAlignment="1" applyProtection="1">
      <alignment horizontal="left" vertical="center" wrapText="1" indent="1"/>
      <protection locked="0"/>
    </xf>
    <xf numFmtId="0" fontId="0" fillId="0" borderId="16" xfId="0" applyBorder="1" applyAlignment="1" applyProtection="1">
      <alignment horizontal="center" vertical="center" wrapText="1"/>
      <protection locked="0"/>
    </xf>
    <xf numFmtId="0" fontId="0" fillId="0" borderId="16" xfId="0" applyBorder="1" applyAlignment="1" applyProtection="1">
      <alignment horizontal="center" vertical="center"/>
      <protection locked="0"/>
    </xf>
    <xf numFmtId="0" fontId="0" fillId="0" borderId="15" xfId="0" applyBorder="1" applyAlignment="1" applyProtection="1">
      <alignment horizontal="center" vertical="center" wrapText="1"/>
      <protection locked="0"/>
    </xf>
    <xf numFmtId="0" fontId="0" fillId="0" borderId="15" xfId="0" applyBorder="1" applyAlignment="1" applyProtection="1">
      <alignment horizontal="left" vertical="center" wrapText="1" indent="1"/>
      <protection locked="0"/>
    </xf>
    <xf numFmtId="0" fontId="0" fillId="0" borderId="79" xfId="0" applyBorder="1" applyAlignment="1" applyProtection="1">
      <alignment horizontal="left" vertical="center" wrapText="1" indent="1"/>
      <protection locked="0"/>
    </xf>
    <xf numFmtId="0" fontId="0" fillId="0" borderId="38" xfId="0" applyBorder="1" applyAlignment="1" applyProtection="1">
      <alignment horizontal="center" vertical="center" wrapText="1"/>
      <protection locked="0"/>
    </xf>
    <xf numFmtId="0" fontId="0" fillId="0" borderId="37" xfId="0" applyBorder="1" applyAlignment="1" applyProtection="1">
      <alignment horizontal="left" vertical="center" wrapText="1" indent="1"/>
      <protection locked="0"/>
    </xf>
    <xf numFmtId="0" fontId="0" fillId="0" borderId="9"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0" fillId="0" borderId="66" xfId="0" applyBorder="1" applyAlignment="1" applyProtection="1">
      <alignment horizontal="center" vertical="center" wrapText="1"/>
      <protection locked="0"/>
    </xf>
    <xf numFmtId="0" fontId="0" fillId="0" borderId="12" xfId="0" applyBorder="1" applyAlignment="1" applyProtection="1">
      <alignment horizontal="left" vertical="center" wrapText="1" indent="1"/>
      <protection locked="0"/>
    </xf>
    <xf numFmtId="0" fontId="0" fillId="0" borderId="12" xfId="0" applyBorder="1" applyAlignment="1" applyProtection="1">
      <alignment horizontal="center" vertical="center" wrapText="1"/>
      <protection locked="0"/>
    </xf>
    <xf numFmtId="0" fontId="0" fillId="0" borderId="12" xfId="0" applyBorder="1" applyAlignment="1" applyProtection="1">
      <alignment horizontal="center" vertical="center"/>
      <protection locked="0"/>
    </xf>
    <xf numFmtId="0" fontId="0" fillId="0" borderId="18" xfId="0" applyBorder="1" applyAlignment="1" applyProtection="1">
      <alignment horizontal="center" vertical="center" wrapText="1"/>
      <protection locked="0"/>
    </xf>
    <xf numFmtId="0" fontId="0" fillId="0" borderId="18" xfId="0" applyBorder="1" applyAlignment="1" applyProtection="1">
      <alignment horizontal="left" vertical="center" wrapText="1" indent="1"/>
      <protection locked="0"/>
    </xf>
    <xf numFmtId="0" fontId="0" fillId="0" borderId="98" xfId="0" applyBorder="1" applyAlignment="1" applyProtection="1">
      <alignment horizontal="left" vertical="center" wrapText="1" indent="1"/>
      <protection locked="0"/>
    </xf>
    <xf numFmtId="0" fontId="0" fillId="0" borderId="84" xfId="0" applyBorder="1" applyAlignment="1" applyProtection="1">
      <alignment horizontal="left" vertical="center" wrapText="1" indent="1"/>
      <protection locked="0"/>
    </xf>
    <xf numFmtId="0" fontId="0" fillId="0" borderId="101" xfId="0" applyBorder="1" applyAlignment="1" applyProtection="1">
      <alignment horizontal="center" vertical="center" wrapText="1"/>
      <protection locked="0"/>
    </xf>
    <xf numFmtId="0" fontId="0" fillId="0" borderId="78"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0" fillId="0" borderId="0" xfId="0" applyAlignment="1" applyProtection="1">
      <alignment vertical="center" wrapText="1"/>
      <protection locked="0"/>
    </xf>
    <xf numFmtId="0" fontId="0" fillId="0" borderId="0" xfId="0" applyAlignment="1" applyProtection="1">
      <alignment horizontal="center" vertical="center" wrapText="1"/>
      <protection locked="0"/>
    </xf>
    <xf numFmtId="0" fontId="0" fillId="0" borderId="0" xfId="0" applyAlignment="1" applyProtection="1">
      <alignment wrapText="1"/>
      <protection locked="0"/>
    </xf>
    <xf numFmtId="0" fontId="0" fillId="0" borderId="9" xfId="0" applyBorder="1" applyAlignment="1">
      <alignment horizontal="center" vertical="center"/>
    </xf>
    <xf numFmtId="0" fontId="0" fillId="0" borderId="10" xfId="0" applyBorder="1" applyAlignment="1">
      <alignment vertical="center"/>
    </xf>
    <xf numFmtId="0" fontId="0" fillId="0" borderId="10" xfId="0" applyBorder="1" applyAlignment="1">
      <alignment vertical="center" wrapText="1"/>
    </xf>
    <xf numFmtId="0" fontId="0" fillId="0" borderId="10" xfId="0" applyBorder="1" applyAlignment="1">
      <alignment horizontal="center" vertical="center"/>
    </xf>
    <xf numFmtId="0" fontId="0" fillId="0" borderId="10" xfId="0" applyBorder="1" applyAlignment="1">
      <alignment horizontal="center" vertical="center" wrapText="1"/>
    </xf>
    <xf numFmtId="0" fontId="3" fillId="0" borderId="13"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14" xfId="0" applyFont="1" applyBorder="1" applyAlignment="1">
      <alignment horizontal="center" vertical="center" wrapText="1"/>
    </xf>
    <xf numFmtId="0" fontId="22" fillId="11" borderId="36" xfId="0" applyFont="1" applyFill="1" applyBorder="1" applyAlignment="1">
      <alignment horizontal="center" vertical="center" wrapText="1"/>
    </xf>
    <xf numFmtId="0" fontId="3" fillId="12" borderId="33" xfId="0" applyFont="1" applyFill="1" applyBorder="1" applyAlignment="1">
      <alignment horizontal="center" vertical="center" wrapText="1"/>
    </xf>
    <xf numFmtId="0" fontId="3" fillId="11" borderId="31" xfId="0" applyFont="1" applyFill="1" applyBorder="1" applyAlignment="1">
      <alignment horizontal="center" vertical="center" wrapText="1"/>
    </xf>
    <xf numFmtId="0" fontId="3" fillId="11" borderId="36" xfId="0" applyFont="1" applyFill="1"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left" vertical="center" wrapText="1" indent="1"/>
    </xf>
    <xf numFmtId="0" fontId="0" fillId="0" borderId="63" xfId="0" applyBorder="1" applyAlignment="1">
      <alignment horizontal="center" vertical="center" wrapText="1"/>
    </xf>
    <xf numFmtId="0" fontId="0" fillId="0" borderId="63" xfId="0" applyBorder="1" applyAlignment="1">
      <alignment horizontal="center" vertical="center"/>
    </xf>
    <xf numFmtId="0" fontId="0" fillId="0" borderId="64" xfId="0" applyBorder="1" applyAlignment="1">
      <alignment horizontal="center" vertical="center" wrapText="1"/>
    </xf>
    <xf numFmtId="0" fontId="0" fillId="0" borderId="64" xfId="0" applyBorder="1" applyAlignment="1">
      <alignment horizontal="left" vertical="center" wrapText="1" indent="1"/>
    </xf>
    <xf numFmtId="0" fontId="0" fillId="0" borderId="65" xfId="0" applyBorder="1" applyAlignment="1">
      <alignment horizontal="left" vertical="center" wrapText="1" indent="1"/>
    </xf>
    <xf numFmtId="0" fontId="0" fillId="0" borderId="99" xfId="0" applyBorder="1" applyAlignment="1">
      <alignment horizontal="center" vertical="center" wrapText="1"/>
    </xf>
    <xf numFmtId="0" fontId="0" fillId="0" borderId="80" xfId="0" applyBorder="1" applyAlignment="1">
      <alignment horizontal="left" vertical="center" wrapText="1" indent="1"/>
    </xf>
    <xf numFmtId="0" fontId="0" fillId="0" borderId="88"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left" vertical="center" wrapText="1" indent="1"/>
    </xf>
    <xf numFmtId="0" fontId="0" fillId="0" borderId="27" xfId="0" applyBorder="1" applyAlignment="1">
      <alignment horizontal="center" vertical="center" wrapText="1"/>
    </xf>
    <xf numFmtId="0" fontId="0" fillId="0" borderId="27" xfId="0" applyBorder="1" applyAlignment="1">
      <alignment horizontal="center" vertical="center"/>
    </xf>
    <xf numFmtId="0" fontId="0" fillId="0" borderId="28" xfId="0" applyBorder="1" applyAlignment="1">
      <alignment horizontal="center" vertical="center" wrapText="1"/>
    </xf>
    <xf numFmtId="0" fontId="0" fillId="0" borderId="28" xfId="0" applyBorder="1" applyAlignment="1">
      <alignment horizontal="left" vertical="center" wrapText="1" indent="1"/>
    </xf>
    <xf numFmtId="0" fontId="0" fillId="0" borderId="53" xfId="0" applyBorder="1" applyAlignment="1">
      <alignment horizontal="left" vertical="center" wrapText="1" indent="1"/>
    </xf>
    <xf numFmtId="0" fontId="0" fillId="0" borderId="29" xfId="0" applyBorder="1" applyAlignment="1">
      <alignment horizontal="center" vertical="center" wrapText="1"/>
    </xf>
    <xf numFmtId="0" fontId="0" fillId="0" borderId="81" xfId="0" applyBorder="1" applyAlignment="1">
      <alignment horizontal="left" vertical="center" wrapText="1" indent="1"/>
    </xf>
    <xf numFmtId="0" fontId="0" fillId="0" borderId="86" xfId="0" applyBorder="1" applyAlignment="1">
      <alignment horizontal="center" vertical="center" wrapText="1"/>
    </xf>
    <xf numFmtId="0" fontId="0" fillId="0" borderId="22" xfId="0" applyBorder="1" applyAlignment="1">
      <alignment horizontal="left" vertical="center" wrapText="1" indent="1"/>
    </xf>
    <xf numFmtId="0" fontId="0" fillId="0" borderId="22" xfId="0" applyBorder="1" applyAlignment="1">
      <alignment horizontal="center" vertical="center" wrapText="1"/>
    </xf>
    <xf numFmtId="0" fontId="0" fillId="0" borderId="22" xfId="0" applyBorder="1" applyAlignment="1">
      <alignment horizontal="center" vertical="center"/>
    </xf>
    <xf numFmtId="0" fontId="0" fillId="0" borderId="23" xfId="0" applyBorder="1" applyAlignment="1">
      <alignment horizontal="center" vertical="center" wrapText="1"/>
    </xf>
    <xf numFmtId="0" fontId="0" fillId="0" borderId="23" xfId="0" applyBorder="1" applyAlignment="1">
      <alignment horizontal="left" vertical="center" wrapText="1" indent="1"/>
    </xf>
    <xf numFmtId="0" fontId="0" fillId="0" borderId="82" xfId="0" applyBorder="1" applyAlignment="1">
      <alignment horizontal="left" vertical="center" wrapText="1" indent="1"/>
    </xf>
    <xf numFmtId="0" fontId="0" fillId="0" borderId="25" xfId="0" applyBorder="1" applyAlignment="1">
      <alignment horizontal="center" vertical="center" wrapText="1"/>
    </xf>
    <xf numFmtId="0" fontId="0" fillId="0" borderId="52" xfId="0" applyBorder="1" applyAlignment="1">
      <alignment horizontal="left" vertical="center" wrapText="1" indent="1"/>
    </xf>
    <xf numFmtId="0" fontId="0" fillId="0" borderId="24" xfId="0" applyBorder="1" applyAlignment="1">
      <alignment horizontal="center" vertical="center" wrapText="1"/>
    </xf>
    <xf numFmtId="0" fontId="0" fillId="0" borderId="11" xfId="0" applyBorder="1" applyAlignment="1">
      <alignment horizontal="left" vertical="center" wrapText="1" indent="1"/>
    </xf>
    <xf numFmtId="0" fontId="0" fillId="0" borderId="11" xfId="0" applyBorder="1" applyAlignment="1">
      <alignment horizontal="center" vertical="center" wrapText="1"/>
    </xf>
    <xf numFmtId="0" fontId="0" fillId="0" borderId="11" xfId="0" applyBorder="1" applyAlignment="1">
      <alignment horizontal="center" vertical="center"/>
    </xf>
    <xf numFmtId="0" fontId="0" fillId="0" borderId="17" xfId="0" applyBorder="1" applyAlignment="1">
      <alignment horizontal="center" vertical="center" wrapText="1"/>
    </xf>
    <xf numFmtId="0" fontId="0" fillId="0" borderId="17" xfId="0" applyBorder="1" applyAlignment="1">
      <alignment horizontal="left" vertical="center" wrapText="1" indent="1"/>
    </xf>
    <xf numFmtId="9" fontId="0" fillId="0" borderId="29" xfId="0" applyNumberFormat="1" applyBorder="1" applyAlignment="1">
      <alignment horizontal="center" vertical="center" wrapText="1"/>
    </xf>
    <xf numFmtId="0" fontId="0" fillId="0" borderId="60" xfId="0" applyBorder="1" applyAlignment="1">
      <alignment horizontal="left" vertical="center" wrapText="1" indent="1"/>
    </xf>
    <xf numFmtId="9" fontId="0" fillId="0" borderId="100" xfId="0" applyNumberFormat="1" applyBorder="1" applyAlignment="1">
      <alignment horizontal="center" vertical="center" wrapText="1"/>
    </xf>
    <xf numFmtId="0" fontId="0" fillId="0" borderId="51" xfId="0" applyBorder="1" applyAlignment="1">
      <alignment horizontal="left" vertical="center" wrapText="1" indent="1"/>
    </xf>
    <xf numFmtId="9" fontId="0" fillId="0" borderId="76" xfId="0" applyNumberFormat="1" applyBorder="1" applyAlignment="1">
      <alignment horizontal="center" vertical="center" wrapText="1"/>
    </xf>
    <xf numFmtId="9" fontId="0" fillId="0" borderId="20" xfId="0" applyNumberFormat="1" applyBorder="1" applyAlignment="1">
      <alignment horizontal="center" vertical="center" wrapText="1"/>
    </xf>
    <xf numFmtId="0" fontId="0" fillId="0" borderId="81" xfId="0" applyBorder="1" applyAlignment="1">
      <alignment horizontal="center" vertical="center" wrapText="1"/>
    </xf>
    <xf numFmtId="0" fontId="0" fillId="0" borderId="53" xfId="0" applyBorder="1" applyAlignment="1">
      <alignment horizontal="center" vertical="center" wrapText="1"/>
    </xf>
    <xf numFmtId="0" fontId="0" fillId="0" borderId="53" xfId="0" applyBorder="1" applyAlignment="1">
      <alignment horizontal="left" wrapText="1" indent="1"/>
    </xf>
    <xf numFmtId="0" fontId="0" fillId="0" borderId="77" xfId="0" applyBorder="1" applyAlignment="1">
      <alignment horizontal="center" vertical="center" wrapText="1"/>
    </xf>
    <xf numFmtId="0" fontId="0" fillId="0" borderId="52" xfId="0" applyBorder="1" applyAlignment="1">
      <alignment horizontal="center" vertical="center" wrapText="1"/>
    </xf>
    <xf numFmtId="0" fontId="0" fillId="0" borderId="82" xfId="0" applyBorder="1" applyAlignment="1">
      <alignment horizontal="center" vertical="center" wrapText="1"/>
    </xf>
    <xf numFmtId="11" fontId="0" fillId="0" borderId="26" xfId="0" applyNumberFormat="1" applyBorder="1" applyAlignment="1">
      <alignment horizontal="center" vertical="center" wrapText="1"/>
    </xf>
    <xf numFmtId="11" fontId="0" fillId="0" borderId="77" xfId="0" applyNumberFormat="1" applyBorder="1" applyAlignment="1">
      <alignment horizontal="center" vertical="center" wrapText="1"/>
    </xf>
    <xf numFmtId="3" fontId="0" fillId="0" borderId="24" xfId="0" applyNumberFormat="1" applyBorder="1" applyAlignment="1">
      <alignment horizontal="center" vertical="center" wrapText="1"/>
    </xf>
    <xf numFmtId="3" fontId="0" fillId="0" borderId="26" xfId="0" applyNumberFormat="1" applyBorder="1" applyAlignment="1">
      <alignment horizontal="center" vertical="center" wrapText="1"/>
    </xf>
    <xf numFmtId="0" fontId="0" fillId="0" borderId="3" xfId="0" applyBorder="1" applyAlignment="1">
      <alignment horizontal="left" vertical="center" wrapText="1" indent="1"/>
    </xf>
    <xf numFmtId="0" fontId="0" fillId="0" borderId="55" xfId="0" applyBorder="1" applyAlignment="1">
      <alignment horizontal="left" vertical="center" wrapText="1" indent="1"/>
    </xf>
    <xf numFmtId="0" fontId="0" fillId="0" borderId="56" xfId="0" applyBorder="1" applyAlignment="1">
      <alignment horizontal="left" vertical="center" wrapText="1" indent="1"/>
    </xf>
    <xf numFmtId="0" fontId="0" fillId="0" borderId="55" xfId="0" applyBorder="1" applyAlignment="1">
      <alignment horizontal="center" vertical="center" wrapText="1"/>
    </xf>
    <xf numFmtId="0" fontId="0" fillId="0" borderId="57" xfId="0" applyBorder="1" applyAlignment="1">
      <alignment horizontal="center" vertical="center" wrapText="1"/>
    </xf>
    <xf numFmtId="0" fontId="0" fillId="0" borderId="57" xfId="0" applyBorder="1" applyAlignment="1">
      <alignment horizontal="left" vertical="center" wrapText="1" indent="1"/>
    </xf>
    <xf numFmtId="0" fontId="0" fillId="0" borderId="59" xfId="0" applyBorder="1" applyAlignment="1">
      <alignment horizontal="left" vertical="center" wrapText="1" indent="1"/>
    </xf>
    <xf numFmtId="0" fontId="0" fillId="0" borderId="58" xfId="0" applyBorder="1" applyAlignment="1">
      <alignment horizontal="center" vertical="center" wrapText="1"/>
    </xf>
    <xf numFmtId="0" fontId="0" fillId="0" borderId="83" xfId="0" applyBorder="1" applyAlignment="1">
      <alignment horizontal="center" vertical="center" wrapText="1"/>
    </xf>
    <xf numFmtId="0" fontId="0" fillId="0" borderId="96" xfId="0" applyBorder="1" applyAlignment="1">
      <alignment horizontal="center" vertical="center" wrapText="1"/>
    </xf>
    <xf numFmtId="0" fontId="0" fillId="0" borderId="74" xfId="0" applyBorder="1" applyAlignment="1">
      <alignment horizontal="center" vertical="center" wrapText="1"/>
    </xf>
    <xf numFmtId="0" fontId="0" fillId="0" borderId="89" xfId="0" applyBorder="1" applyAlignment="1">
      <alignment horizontal="left" vertical="center" wrapText="1" indent="1"/>
    </xf>
    <xf numFmtId="0" fontId="0" fillId="0" borderId="89" xfId="0" applyBorder="1" applyAlignment="1">
      <alignment horizontal="center" vertical="center" wrapText="1"/>
    </xf>
    <xf numFmtId="0" fontId="0" fillId="0" borderId="89" xfId="0" applyBorder="1" applyAlignment="1">
      <alignment horizontal="center" vertical="center"/>
    </xf>
    <xf numFmtId="0" fontId="0" fillId="0" borderId="90" xfId="0" applyBorder="1" applyAlignment="1">
      <alignment horizontal="center" vertical="center" wrapText="1"/>
    </xf>
    <xf numFmtId="0" fontId="0" fillId="0" borderId="90" xfId="0" applyBorder="1" applyAlignment="1">
      <alignment horizontal="left" vertical="center" wrapText="1" indent="1"/>
    </xf>
    <xf numFmtId="0" fontId="0" fillId="0" borderId="93" xfId="0" applyBorder="1" applyAlignment="1">
      <alignment horizontal="center" vertical="center" wrapText="1"/>
    </xf>
    <xf numFmtId="0" fontId="0" fillId="0" borderId="92" xfId="0" applyBorder="1" applyAlignment="1">
      <alignment horizontal="left" vertical="center" wrapText="1" indent="1"/>
    </xf>
    <xf numFmtId="0" fontId="0" fillId="0" borderId="97" xfId="0" applyBorder="1" applyAlignment="1">
      <alignment horizontal="center" vertical="center" wrapText="1"/>
    </xf>
    <xf numFmtId="0" fontId="0" fillId="0" borderId="94" xfId="0" applyBorder="1" applyAlignment="1">
      <alignment horizontal="left" vertical="center" wrapText="1" indent="1"/>
    </xf>
    <xf numFmtId="0" fontId="0" fillId="0" borderId="95" xfId="0" applyBorder="1" applyAlignment="1">
      <alignment horizontal="center" vertical="center" wrapText="1"/>
    </xf>
    <xf numFmtId="0" fontId="0" fillId="0" borderId="25" xfId="0" applyBorder="1" applyAlignment="1">
      <alignment horizontal="left" vertical="center" wrapText="1" indent="1"/>
    </xf>
    <xf numFmtId="9" fontId="0" fillId="0" borderId="26" xfId="0" applyNumberFormat="1" applyBorder="1" applyAlignment="1">
      <alignment horizontal="center" vertical="center" wrapText="1"/>
    </xf>
    <xf numFmtId="0" fontId="0" fillId="0" borderId="91" xfId="0" applyBorder="1" applyAlignment="1">
      <alignment horizontal="left" vertical="center" wrapText="1" indent="1"/>
    </xf>
    <xf numFmtId="9" fontId="0" fillId="0" borderId="25" xfId="0" applyNumberFormat="1" applyBorder="1" applyAlignment="1">
      <alignment horizontal="center" vertical="center" wrapText="1"/>
    </xf>
    <xf numFmtId="9" fontId="0" fillId="0" borderId="77" xfId="0" applyNumberFormat="1" applyBorder="1" applyAlignment="1">
      <alignment horizontal="center" vertical="center" wrapText="1"/>
    </xf>
    <xf numFmtId="9" fontId="0" fillId="0" borderId="24" xfId="0" applyNumberFormat="1" applyBorder="1" applyAlignment="1">
      <alignment horizontal="center" vertical="center" wrapText="1"/>
    </xf>
    <xf numFmtId="0" fontId="0" fillId="0" borderId="54" xfId="0" applyBorder="1" applyAlignment="1">
      <alignment horizontal="left" vertical="center" wrapText="1" indent="1"/>
    </xf>
    <xf numFmtId="0" fontId="0" fillId="0" borderId="102" xfId="0" applyBorder="1" applyAlignment="1">
      <alignment horizontal="center" vertical="center" wrapText="1"/>
    </xf>
    <xf numFmtId="0" fontId="0" fillId="0" borderId="105" xfId="0" applyBorder="1" applyAlignment="1">
      <alignment horizontal="left" vertical="center" wrapText="1" indent="1"/>
    </xf>
    <xf numFmtId="0" fontId="0" fillId="0" borderId="83" xfId="0" applyBorder="1" applyAlignment="1">
      <alignment horizontal="left" vertical="center" wrapText="1" indent="1"/>
    </xf>
    <xf numFmtId="0" fontId="1" fillId="3" borderId="41" xfId="0" applyFont="1" applyFill="1" applyBorder="1" applyAlignment="1">
      <alignment horizontal="center" vertical="center"/>
    </xf>
    <xf numFmtId="0" fontId="1" fillId="3" borderId="42" xfId="0" applyFont="1" applyFill="1" applyBorder="1" applyAlignment="1">
      <alignment horizontal="center" vertical="center"/>
    </xf>
    <xf numFmtId="0" fontId="1" fillId="3" borderId="42"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 fillId="4" borderId="13" xfId="0" applyFont="1" applyFill="1" applyBorder="1" applyAlignment="1">
      <alignment horizontal="center" vertical="center"/>
    </xf>
    <xf numFmtId="0" fontId="1" fillId="4" borderId="42" xfId="0" applyFont="1" applyFill="1" applyBorder="1" applyAlignment="1">
      <alignment horizontal="center" vertical="center"/>
    </xf>
    <xf numFmtId="0" fontId="1" fillId="4" borderId="43" xfId="0" applyFont="1" applyFill="1" applyBorder="1" applyAlignment="1">
      <alignment horizontal="center" vertical="center" wrapText="1"/>
    </xf>
    <xf numFmtId="0" fontId="1" fillId="6" borderId="42" xfId="0" applyFont="1" applyFill="1" applyBorder="1" applyAlignment="1">
      <alignment horizontal="center" vertical="center"/>
    </xf>
    <xf numFmtId="0" fontId="1" fillId="6" borderId="13" xfId="0" applyFont="1" applyFill="1" applyBorder="1" applyAlignment="1">
      <alignment horizontal="center" vertical="center"/>
    </xf>
    <xf numFmtId="0" fontId="1" fillId="6" borderId="43" xfId="0" applyFont="1" applyFill="1" applyBorder="1" applyAlignment="1">
      <alignment horizontal="center" vertical="center" wrapText="1"/>
    </xf>
    <xf numFmtId="0" fontId="1" fillId="0" borderId="0" xfId="0" applyFont="1" applyAlignment="1">
      <alignment horizontal="center" vertical="center"/>
    </xf>
    <xf numFmtId="0" fontId="1" fillId="0" borderId="0" xfId="0" applyFont="1"/>
    <xf numFmtId="0" fontId="1" fillId="5" borderId="41" xfId="0" applyFont="1" applyFill="1" applyBorder="1" applyAlignment="1">
      <alignment horizontal="center" vertical="center"/>
    </xf>
    <xf numFmtId="0" fontId="1" fillId="5" borderId="42" xfId="0" applyFont="1" applyFill="1" applyBorder="1" applyAlignment="1">
      <alignment horizontal="center" vertical="center"/>
    </xf>
    <xf numFmtId="0" fontId="1" fillId="5" borderId="13" xfId="0" applyFont="1" applyFill="1" applyBorder="1" applyAlignment="1">
      <alignment horizontal="center" vertical="center"/>
    </xf>
    <xf numFmtId="0" fontId="1" fillId="5" borderId="43" xfId="0" applyFont="1" applyFill="1" applyBorder="1" applyAlignment="1">
      <alignment horizontal="center" vertical="center" wrapText="1"/>
    </xf>
    <xf numFmtId="0" fontId="1" fillId="8" borderId="41" xfId="0" applyFont="1" applyFill="1" applyBorder="1" applyAlignment="1">
      <alignment horizontal="center" vertical="center"/>
    </xf>
    <xf numFmtId="0" fontId="1" fillId="8" borderId="42" xfId="0" applyFont="1" applyFill="1" applyBorder="1" applyAlignment="1">
      <alignment horizontal="center" vertical="center"/>
    </xf>
    <xf numFmtId="0" fontId="1" fillId="8" borderId="13" xfId="0" applyFont="1" applyFill="1" applyBorder="1" applyAlignment="1">
      <alignment horizontal="center" vertical="center"/>
    </xf>
    <xf numFmtId="0" fontId="1" fillId="8" borderId="43" xfId="0" applyFont="1" applyFill="1" applyBorder="1" applyAlignment="1">
      <alignment horizontal="center" vertical="center" wrapText="1"/>
    </xf>
    <xf numFmtId="0" fontId="3" fillId="0" borderId="0" xfId="0" applyFont="1" applyAlignment="1" applyProtection="1">
      <alignment horizontal="center" vertical="center" wrapText="1"/>
      <protection locked="0"/>
    </xf>
    <xf numFmtId="0" fontId="18" fillId="0" borderId="41" xfId="0" applyFont="1" applyBorder="1" applyAlignment="1">
      <alignment horizontal="center" vertical="center"/>
    </xf>
    <xf numFmtId="0" fontId="18" fillId="0" borderId="43" xfId="0" applyFont="1" applyBorder="1" applyAlignment="1">
      <alignment horizontal="center" vertical="center"/>
    </xf>
    <xf numFmtId="0" fontId="18" fillId="0" borderId="19" xfId="0" applyFont="1" applyBorder="1" applyAlignment="1">
      <alignment horizontal="center" vertical="center" wrapText="1"/>
    </xf>
    <xf numFmtId="0" fontId="18" fillId="0" borderId="14" xfId="0" applyFont="1" applyBorder="1" applyAlignment="1">
      <alignment horizontal="center" vertical="center" wrapText="1"/>
    </xf>
    <xf numFmtId="0" fontId="7" fillId="10" borderId="19" xfId="0" applyFont="1" applyFill="1" applyBorder="1" applyAlignment="1">
      <alignment horizontal="left" vertical="center" wrapText="1" indent="1"/>
    </xf>
    <xf numFmtId="0" fontId="7" fillId="10" borderId="13" xfId="0" applyFont="1" applyFill="1" applyBorder="1" applyAlignment="1">
      <alignment horizontal="left" vertical="center" wrapText="1" indent="1"/>
    </xf>
    <xf numFmtId="0" fontId="7" fillId="10" borderId="14" xfId="0" applyFont="1" applyFill="1" applyBorder="1" applyAlignment="1">
      <alignment horizontal="left" vertical="center" wrapText="1" indent="1"/>
    </xf>
    <xf numFmtId="0" fontId="21" fillId="0" borderId="16" xfId="0" applyFont="1" applyBorder="1" applyAlignment="1">
      <alignment horizontal="center" vertical="center" wrapText="1"/>
    </xf>
    <xf numFmtId="0" fontId="21" fillId="0" borderId="12"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1" xfId="0" applyFont="1" applyBorder="1" applyAlignment="1">
      <alignment horizontal="center" vertical="center" wrapText="1"/>
    </xf>
    <xf numFmtId="0" fontId="20" fillId="0" borderId="16" xfId="0" applyFont="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wrapText="1"/>
    </xf>
    <xf numFmtId="0" fontId="20" fillId="0" borderId="12"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8" xfId="0" applyFont="1" applyBorder="1" applyAlignment="1">
      <alignment horizontal="center" vertical="center" wrapText="1"/>
    </xf>
    <xf numFmtId="0" fontId="3" fillId="13" borderId="19" xfId="0" applyFont="1" applyFill="1" applyBorder="1" applyAlignment="1">
      <alignment horizontal="center" vertical="center" wrapText="1"/>
    </xf>
    <xf numFmtId="0" fontId="3" fillId="13" borderId="14" xfId="0" applyFont="1" applyFill="1" applyBorder="1" applyAlignment="1">
      <alignment horizontal="center" vertical="center" wrapText="1"/>
    </xf>
    <xf numFmtId="0" fontId="0" fillId="0" borderId="9" xfId="0" applyBorder="1" applyAlignment="1">
      <alignment horizontal="left" vertical="center" wrapText="1" indent="1"/>
    </xf>
    <xf numFmtId="0" fontId="0" fillId="0" borderId="79" xfId="0" applyBorder="1" applyAlignment="1">
      <alignment horizontal="left" vertical="center" wrapText="1" indent="1"/>
    </xf>
    <xf numFmtId="0" fontId="23" fillId="0" borderId="48" xfId="0" applyFont="1" applyBorder="1" applyAlignment="1">
      <alignment horizontal="left" vertical="center" wrapText="1" indent="1"/>
    </xf>
    <xf numFmtId="0" fontId="23" fillId="0" borderId="85" xfId="0" applyFont="1" applyBorder="1" applyAlignment="1">
      <alignment horizontal="left" vertical="center" wrapText="1" indent="1"/>
    </xf>
    <xf numFmtId="0" fontId="24" fillId="14" borderId="87" xfId="0" applyFont="1" applyFill="1" applyBorder="1" applyAlignment="1">
      <alignment horizontal="center" vertical="center"/>
    </xf>
    <xf numFmtId="0" fontId="24" fillId="14" borderId="13" xfId="0" applyFont="1" applyFill="1" applyBorder="1" applyAlignment="1">
      <alignment horizontal="center" vertical="center"/>
    </xf>
    <xf numFmtId="0" fontId="24" fillId="14" borderId="14" xfId="0" applyFont="1" applyFill="1" applyBorder="1" applyAlignment="1">
      <alignment horizontal="center" vertical="center"/>
    </xf>
    <xf numFmtId="0" fontId="21" fillId="0" borderId="79" xfId="0" applyFont="1" applyBorder="1" applyAlignment="1">
      <alignment horizontal="center" vertical="center" wrapText="1"/>
    </xf>
    <xf numFmtId="0" fontId="21" fillId="0" borderId="84" xfId="0" applyFont="1" applyBorder="1" applyAlignment="1">
      <alignment horizontal="center" vertical="center" wrapText="1"/>
    </xf>
    <xf numFmtId="0" fontId="0" fillId="0" borderId="48" xfId="0" applyBorder="1" applyAlignment="1">
      <alignment horizontal="left" vertical="center" wrapText="1" indent="1"/>
    </xf>
    <xf numFmtId="0" fontId="0" fillId="0" borderId="85" xfId="0" applyBorder="1" applyAlignment="1">
      <alignment horizontal="left" vertical="center" wrapText="1" indent="1"/>
    </xf>
    <xf numFmtId="0" fontId="0" fillId="0" borderId="10" xfId="0" applyBorder="1" applyAlignment="1">
      <alignment horizontal="left" vertical="center" wrapText="1" indent="1"/>
    </xf>
    <xf numFmtId="0" fontId="3" fillId="13" borderId="13" xfId="0" applyFont="1" applyFill="1" applyBorder="1" applyAlignment="1">
      <alignment horizontal="center" vertical="center" wrapText="1"/>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1" fillId="0" borderId="60" xfId="0" applyFont="1" applyBorder="1" applyAlignment="1">
      <alignment horizontal="center" vertical="center"/>
    </xf>
    <xf numFmtId="0" fontId="11" fillId="9" borderId="45" xfId="0" applyFont="1" applyFill="1" applyBorder="1" applyAlignment="1">
      <alignment horizontal="center" vertical="center" wrapText="1"/>
    </xf>
    <xf numFmtId="0" fontId="11" fillId="9" borderId="46" xfId="0" applyFont="1" applyFill="1" applyBorder="1" applyAlignment="1">
      <alignment horizontal="center" vertical="center" wrapText="1"/>
    </xf>
    <xf numFmtId="0" fontId="3" fillId="0" borderId="30" xfId="0" applyFont="1" applyBorder="1" applyAlignment="1">
      <alignment horizontal="center" vertical="center"/>
    </xf>
    <xf numFmtId="0" fontId="3" fillId="0" borderId="38" xfId="0" applyFont="1" applyBorder="1" applyAlignment="1">
      <alignment horizontal="center" vertical="center"/>
    </xf>
    <xf numFmtId="0" fontId="3" fillId="0" borderId="16" xfId="0" applyFont="1" applyBorder="1" applyAlignment="1">
      <alignment horizontal="center" vertical="center"/>
    </xf>
    <xf numFmtId="0" fontId="3" fillId="0" borderId="37" xfId="0" applyFont="1" applyBorder="1" applyAlignment="1">
      <alignment horizontal="center" vertical="center"/>
    </xf>
    <xf numFmtId="0" fontId="8" fillId="3" borderId="30" xfId="0" applyFont="1" applyFill="1" applyBorder="1" applyAlignment="1">
      <alignment horizontal="center" vertical="center"/>
    </xf>
    <xf numFmtId="0" fontId="8" fillId="3" borderId="16" xfId="0" applyFont="1" applyFill="1" applyBorder="1" applyAlignment="1">
      <alignment horizontal="center" vertical="center"/>
    </xf>
    <xf numFmtId="0" fontId="8" fillId="3" borderId="37" xfId="0" applyFont="1" applyFill="1" applyBorder="1" applyAlignment="1">
      <alignment horizontal="center" vertical="center"/>
    </xf>
    <xf numFmtId="0" fontId="8" fillId="4" borderId="30"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37" xfId="0" applyFont="1" applyFill="1" applyBorder="1" applyAlignment="1">
      <alignment horizontal="center" vertical="center"/>
    </xf>
    <xf numFmtId="0" fontId="8" fillId="6" borderId="30" xfId="0" applyFont="1" applyFill="1" applyBorder="1" applyAlignment="1">
      <alignment horizontal="center" vertical="center"/>
    </xf>
    <xf numFmtId="0" fontId="8" fillId="6" borderId="10" xfId="0" applyFont="1" applyFill="1" applyBorder="1" applyAlignment="1">
      <alignment horizontal="center" vertical="center"/>
    </xf>
    <xf numFmtId="0" fontId="8" fillId="6" borderId="37" xfId="0" applyFont="1" applyFill="1" applyBorder="1" applyAlignment="1">
      <alignment horizontal="center" vertical="center"/>
    </xf>
    <xf numFmtId="0" fontId="8" fillId="7" borderId="38" xfId="0" applyFont="1" applyFill="1" applyBorder="1" applyAlignment="1">
      <alignment horizontal="center" vertical="center"/>
    </xf>
    <xf numFmtId="0" fontId="8" fillId="7" borderId="10" xfId="0" applyFont="1" applyFill="1" applyBorder="1" applyAlignment="1">
      <alignment horizontal="center" vertical="center"/>
    </xf>
    <xf numFmtId="0" fontId="8" fillId="7" borderId="37" xfId="0" applyFont="1" applyFill="1" applyBorder="1" applyAlignment="1">
      <alignment horizontal="center" vertical="center"/>
    </xf>
    <xf numFmtId="0" fontId="12" fillId="0" borderId="75" xfId="0" applyFont="1" applyBorder="1" applyAlignment="1">
      <alignment horizontal="left" vertical="center" wrapText="1"/>
    </xf>
    <xf numFmtId="0" fontId="8" fillId="0" borderId="45" xfId="0" applyFont="1" applyBorder="1" applyAlignment="1">
      <alignment horizontal="center" vertical="center" wrapText="1"/>
    </xf>
    <xf numFmtId="0" fontId="8" fillId="0" borderId="46" xfId="0" applyFont="1" applyBorder="1" applyAlignment="1">
      <alignment horizontal="center" vertical="center" wrapText="1"/>
    </xf>
    <xf numFmtId="0" fontId="8" fillId="2" borderId="45" xfId="0" applyFont="1" applyFill="1" applyBorder="1" applyAlignment="1">
      <alignment horizontal="center" vertical="center" wrapText="1"/>
    </xf>
    <xf numFmtId="0" fontId="8" fillId="2" borderId="46" xfId="0" applyFont="1" applyFill="1" applyBorder="1" applyAlignment="1">
      <alignment horizontal="center" vertical="center" wrapText="1"/>
    </xf>
    <xf numFmtId="9" fontId="8" fillId="5" borderId="30" xfId="0" applyNumberFormat="1" applyFont="1" applyFill="1" applyBorder="1" applyAlignment="1">
      <alignment horizontal="center" vertical="center"/>
    </xf>
    <xf numFmtId="9" fontId="8" fillId="5" borderId="10" xfId="0" applyNumberFormat="1" applyFont="1" applyFill="1" applyBorder="1" applyAlignment="1">
      <alignment horizontal="center" vertical="center"/>
    </xf>
    <xf numFmtId="9" fontId="8" fillId="5" borderId="37" xfId="0" applyNumberFormat="1" applyFont="1" applyFill="1" applyBorder="1" applyAlignment="1">
      <alignment horizontal="center" vertical="center"/>
    </xf>
    <xf numFmtId="0" fontId="8" fillId="8" borderId="30" xfId="0" applyFont="1" applyFill="1" applyBorder="1" applyAlignment="1">
      <alignment horizontal="center" vertical="center"/>
    </xf>
    <xf numFmtId="0" fontId="8" fillId="8" borderId="10" xfId="0" applyFont="1" applyFill="1" applyBorder="1" applyAlignment="1">
      <alignment horizontal="center" vertical="center"/>
    </xf>
    <xf numFmtId="0" fontId="8" fillId="8" borderId="37" xfId="0" applyFont="1" applyFill="1" applyBorder="1" applyAlignment="1">
      <alignment horizontal="center" vertical="center"/>
    </xf>
  </cellXfs>
  <cellStyles count="2">
    <cellStyle name="Hyperlink" xfId="1" builtinId="8"/>
    <cellStyle name="Normal" xfId="0" builtinId="0"/>
  </cellStyles>
  <dxfs count="21">
    <dxf>
      <font>
        <strike/>
        <color theme="0" tint="-0.24994659260841701"/>
      </font>
      <fill>
        <patternFill>
          <bgColor theme="0"/>
        </patternFill>
      </fill>
    </dxf>
    <dxf>
      <font>
        <strike/>
        <color theme="0" tint="-0.2499465926084170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color theme="1" tint="0.34998626667073579"/>
      </font>
    </dxf>
    <dxf>
      <font>
        <color rgb="FF006100"/>
      </font>
      <fill>
        <patternFill>
          <bgColor rgb="FFC6EFCE"/>
        </patternFill>
      </fill>
    </dxf>
    <dxf>
      <font>
        <strike/>
        <color theme="0" tint="-0.24994659260841701"/>
      </font>
      <fill>
        <patternFill>
          <bgColor theme="0"/>
        </patternFill>
      </fill>
    </dxf>
    <dxf>
      <font>
        <strike/>
        <color theme="0" tint="-0.2499465926084170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color theme="1" tint="0.34998626667073579"/>
      </font>
    </dxf>
    <dxf>
      <font>
        <color rgb="FF006100"/>
      </font>
      <fill>
        <patternFill>
          <bgColor rgb="FFC6EFCE"/>
        </patternFill>
      </fill>
    </dxf>
    <dxf>
      <font>
        <b val="0"/>
        <i val="0"/>
        <strike val="0"/>
        <color rgb="FF17260F"/>
      </font>
      <fill>
        <patternFill>
          <bgColor rgb="FFECFDEA"/>
        </patternFill>
      </fill>
      <border>
        <vertical/>
        <horizontal/>
      </border>
    </dxf>
  </dxfs>
  <tableStyles count="0" defaultTableStyle="TableStyleMedium2" defaultPivotStyle="PivotStyleMedium9"/>
  <colors>
    <mruColors>
      <color rgb="FFBD4400"/>
      <color rgb="FFD85D00"/>
      <color rgb="FFFCE4E6"/>
      <color rgb="FFFFFFEC"/>
      <color rgb="FFE0F0FF"/>
      <color rgb="FFECFDEA"/>
      <color rgb="FFE9E9E9"/>
      <color rgb="FFE8F7E3"/>
      <color rgb="FF17260F"/>
      <color rgb="FF1A2A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26262</xdr:colOff>
      <xdr:row>1</xdr:row>
      <xdr:rowOff>73029</xdr:rowOff>
    </xdr:from>
    <xdr:to>
      <xdr:col>4</xdr:col>
      <xdr:colOff>397568</xdr:colOff>
      <xdr:row>2</xdr:row>
      <xdr:rowOff>194733</xdr:rowOff>
    </xdr:to>
    <xdr:pic>
      <xdr:nvPicPr>
        <xdr:cNvPr id="5" name="Graphic 4" descr="Compass with solid fill">
          <a:extLst>
            <a:ext uri="{FF2B5EF4-FFF2-40B4-BE49-F238E27FC236}">
              <a16:creationId xmlns:a16="http://schemas.microsoft.com/office/drawing/2014/main" id="{9287A856-92D4-C0E1-C866-428CDB973C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842862" y="276229"/>
          <a:ext cx="409406" cy="392637"/>
        </a:xfrm>
        <a:prstGeom prst="rect">
          <a:avLst/>
        </a:prstGeom>
      </xdr:spPr>
    </xdr:pic>
    <xdr:clientData/>
  </xdr:twoCellAnchor>
  <xdr:twoCellAnchor editAs="oneCell">
    <xdr:from>
      <xdr:col>29</xdr:col>
      <xdr:colOff>44927</xdr:colOff>
      <xdr:row>1</xdr:row>
      <xdr:rowOff>262464</xdr:rowOff>
    </xdr:from>
    <xdr:to>
      <xdr:col>29</xdr:col>
      <xdr:colOff>327697</xdr:colOff>
      <xdr:row>2</xdr:row>
      <xdr:rowOff>235010</xdr:rowOff>
    </xdr:to>
    <xdr:pic>
      <xdr:nvPicPr>
        <xdr:cNvPr id="2" name="Graphic 1" descr="Compass with solid fill">
          <a:extLst>
            <a:ext uri="{FF2B5EF4-FFF2-40B4-BE49-F238E27FC236}">
              <a16:creationId xmlns:a16="http://schemas.microsoft.com/office/drawing/2014/main" id="{C03B2A02-7DCB-8B42-8B9E-C55E0FA945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32110936" y="465187"/>
          <a:ext cx="282770" cy="2801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33867</xdr:colOff>
      <xdr:row>1</xdr:row>
      <xdr:rowOff>79828</xdr:rowOff>
    </xdr:from>
    <xdr:to>
      <xdr:col>5</xdr:col>
      <xdr:colOff>0</xdr:colOff>
      <xdr:row>2</xdr:row>
      <xdr:rowOff>198549</xdr:rowOff>
    </xdr:to>
    <xdr:pic>
      <xdr:nvPicPr>
        <xdr:cNvPr id="2" name="Graphic 1" descr="Compass with solid fill">
          <a:extLst>
            <a:ext uri="{FF2B5EF4-FFF2-40B4-BE49-F238E27FC236}">
              <a16:creationId xmlns:a16="http://schemas.microsoft.com/office/drawing/2014/main" id="{0D829641-A15E-6A4F-A5C8-99F10FABD8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850467" y="283028"/>
          <a:ext cx="389467" cy="389654"/>
        </a:xfrm>
        <a:prstGeom prst="rect">
          <a:avLst/>
        </a:prstGeom>
      </xdr:spPr>
    </xdr:pic>
    <xdr:clientData/>
  </xdr:twoCellAnchor>
  <xdr:twoCellAnchor editAs="oneCell">
    <xdr:from>
      <xdr:col>37</xdr:col>
      <xdr:colOff>44927</xdr:colOff>
      <xdr:row>1</xdr:row>
      <xdr:rowOff>262464</xdr:rowOff>
    </xdr:from>
    <xdr:to>
      <xdr:col>37</xdr:col>
      <xdr:colOff>327697</xdr:colOff>
      <xdr:row>3</xdr:row>
      <xdr:rowOff>0</xdr:rowOff>
    </xdr:to>
    <xdr:pic>
      <xdr:nvPicPr>
        <xdr:cNvPr id="3" name="Graphic 2" descr="Compass with solid fill">
          <a:extLst>
            <a:ext uri="{FF2B5EF4-FFF2-40B4-BE49-F238E27FC236}">
              <a16:creationId xmlns:a16="http://schemas.microsoft.com/office/drawing/2014/main" id="{B06B46BE-0A29-944A-8555-DF8938D6EE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2620427" y="478364"/>
          <a:ext cx="282770" cy="2769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BE2A9-1407-F34F-ADA2-86817A709E67}">
  <sheetPr codeName="Sheet1"/>
  <dimension ref="B1:M20"/>
  <sheetViews>
    <sheetView tabSelected="1" topLeftCell="A4" zoomScaleNormal="100" workbookViewId="0">
      <selection activeCell="N7" sqref="N7"/>
    </sheetView>
  </sheetViews>
  <sheetFormatPr defaultColWidth="11.42578125" defaultRowHeight="15"/>
  <cols>
    <col min="1" max="1" width="2" customWidth="1"/>
    <col min="2" max="2" width="22.42578125" customWidth="1"/>
    <col min="3" max="3" width="39.85546875" customWidth="1"/>
    <col min="4" max="5" width="5" customWidth="1"/>
    <col min="6" max="6" width="29.85546875" customWidth="1"/>
    <col min="7" max="7" width="4.42578125" customWidth="1"/>
    <col min="8" max="8" width="54" customWidth="1"/>
    <col min="13" max="13" width="11.42578125" hidden="1" customWidth="1"/>
  </cols>
  <sheetData>
    <row r="1" spans="2:13" ht="5.0999999999999996" customHeight="1" thickBot="1"/>
    <row r="2" spans="2:13" ht="72.75" customHeight="1" thickBot="1">
      <c r="B2" s="301" t="s">
        <v>0</v>
      </c>
      <c r="C2" s="302"/>
      <c r="D2" s="302"/>
      <c r="E2" s="302"/>
      <c r="F2" s="302"/>
      <c r="G2" s="302"/>
      <c r="H2" s="303"/>
    </row>
    <row r="3" spans="2:13" ht="8.1" customHeight="1" thickBot="1">
      <c r="B3" s="66"/>
      <c r="C3" s="66"/>
      <c r="D3" s="66"/>
      <c r="E3" s="66"/>
      <c r="F3" s="66"/>
      <c r="G3" s="66"/>
      <c r="H3" s="66"/>
    </row>
    <row r="4" spans="2:13" s="5" customFormat="1" ht="56.1" customHeight="1" thickBot="1">
      <c r="B4" s="108" t="s">
        <v>1</v>
      </c>
      <c r="C4" s="105"/>
      <c r="D4" s="67"/>
      <c r="E4" s="67"/>
      <c r="F4" s="297" t="s">
        <v>2</v>
      </c>
      <c r="G4" s="298"/>
      <c r="H4" s="68" t="s">
        <v>3</v>
      </c>
      <c r="M4" s="5" t="s">
        <v>4</v>
      </c>
    </row>
    <row r="5" spans="2:13" ht="56.1" customHeight="1">
      <c r="B5" s="107" t="s">
        <v>5</v>
      </c>
      <c r="C5" s="69"/>
      <c r="D5" s="70"/>
      <c r="E5" s="70"/>
      <c r="F5" s="112" t="s">
        <v>6</v>
      </c>
      <c r="G5" s="79">
        <v>1</v>
      </c>
      <c r="H5" s="115" t="s">
        <v>7</v>
      </c>
      <c r="M5" t="s">
        <v>8</v>
      </c>
    </row>
    <row r="6" spans="2:13" ht="45.95" customHeight="1">
      <c r="B6" s="106" t="s">
        <v>9</v>
      </c>
      <c r="C6" s="71" t="s">
        <v>4</v>
      </c>
      <c r="D6" s="70"/>
      <c r="E6" s="70"/>
      <c r="F6" s="113" t="s">
        <v>10</v>
      </c>
      <c r="G6" s="71">
        <v>2</v>
      </c>
      <c r="H6" s="116" t="s">
        <v>11</v>
      </c>
    </row>
    <row r="7" spans="2:13" ht="54" customHeight="1">
      <c r="B7" s="107" t="s">
        <v>12</v>
      </c>
      <c r="C7" s="72">
        <v>46023</v>
      </c>
      <c r="D7" s="70"/>
      <c r="E7" s="70"/>
      <c r="F7" s="113" t="s">
        <v>13</v>
      </c>
      <c r="G7" s="71">
        <v>3</v>
      </c>
      <c r="H7" s="116" t="s">
        <v>14</v>
      </c>
    </row>
    <row r="8" spans="2:13" ht="42.95" customHeight="1" thickBot="1">
      <c r="B8" s="120" t="s">
        <v>15</v>
      </c>
      <c r="C8" s="73">
        <v>46388</v>
      </c>
      <c r="D8" s="70"/>
      <c r="E8" s="70"/>
      <c r="F8" s="113" t="s">
        <v>16</v>
      </c>
      <c r="G8" s="71">
        <v>3</v>
      </c>
      <c r="H8" s="116" t="s">
        <v>17</v>
      </c>
    </row>
    <row r="9" spans="2:13" ht="54" customHeight="1">
      <c r="B9" s="118"/>
      <c r="C9" s="119"/>
      <c r="D9" s="70"/>
      <c r="E9" s="70"/>
      <c r="F9" s="113" t="s">
        <v>18</v>
      </c>
      <c r="G9" s="71">
        <v>4</v>
      </c>
      <c r="H9" s="116" t="s">
        <v>19</v>
      </c>
    </row>
    <row r="10" spans="2:13" ht="41.1" customHeight="1" thickBot="1">
      <c r="B10" s="70"/>
      <c r="C10" s="70"/>
      <c r="D10" s="70"/>
      <c r="E10" s="70"/>
      <c r="F10" s="114" t="s">
        <v>20</v>
      </c>
      <c r="G10" s="80">
        <v>4</v>
      </c>
      <c r="H10" s="117" t="s">
        <v>21</v>
      </c>
    </row>
    <row r="11" spans="2:13" ht="3.95" customHeight="1" thickBot="1">
      <c r="B11" s="70"/>
      <c r="C11" s="70"/>
      <c r="D11" s="70"/>
      <c r="E11" s="70"/>
      <c r="F11" s="74"/>
      <c r="G11" s="67"/>
      <c r="H11" s="70"/>
    </row>
    <row r="12" spans="2:13" ht="33" customHeight="1" thickBot="1">
      <c r="B12" s="299" t="s">
        <v>22</v>
      </c>
      <c r="C12" s="300"/>
      <c r="D12" s="70"/>
      <c r="E12" s="70"/>
      <c r="F12" s="67"/>
      <c r="G12" s="70"/>
      <c r="H12" s="70"/>
    </row>
    <row r="13" spans="2:13" ht="18.95" customHeight="1">
      <c r="B13" s="109" t="s">
        <v>23</v>
      </c>
      <c r="C13" s="78" t="str">
        <f ca="1">IF(C8&gt;C7,IF(C6=M5,IF(C8&gt;TODAY(),TEXT(C7+7,"mmmm d, yyy"),"Project Completed"), IF(C8&gt;TODAY(), TEXT(C7+7,"mmmm d, yyy"),"Project Completed")), "Start date is on or after end date")</f>
        <v>January 8, 2026</v>
      </c>
      <c r="D13" s="70"/>
      <c r="E13" s="70"/>
      <c r="F13" s="70"/>
      <c r="G13" s="70"/>
      <c r="H13" s="70"/>
    </row>
    <row r="14" spans="2:13" ht="18.95" customHeight="1">
      <c r="B14" s="110" t="s">
        <v>24</v>
      </c>
      <c r="C14" s="75" t="str">
        <f ca="1">IF(C8&gt;C7,IF(C6=M5,IF(C8&gt;TODAY(), IF(C8&gt;(1/4)*(C8-C7)+C7+37,TEXT(((1/4)*(C8-C7))+C7,"mmmm d, yyy"),"N/A"),"Project Completed"),IF(C8&gt;TODAY(), IF(C8&gt;C7+37, IF(C8&lt;C7+67+8, TEXT(C8, "mmmm d, yyy"),TEXT(((1/2)*(C8-C7)) + C7,"mmmm d, yyy")),"N/A"),"Project Completed")), "Start date is on or after end date")</f>
        <v>July 2, 2026</v>
      </c>
      <c r="D14" s="70"/>
      <c r="E14" s="70"/>
      <c r="F14" s="70"/>
      <c r="G14" s="70"/>
      <c r="H14" s="70"/>
    </row>
    <row r="15" spans="2:13" ht="20.100000000000001" customHeight="1">
      <c r="B15" s="110" t="s">
        <v>25</v>
      </c>
      <c r="C15" s="76" t="str">
        <f ca="1">IF(C8&gt;C7,IF(C6=M5,IF(C8&gt;TODAY(),IF(C8&gt;(2/4)*(C8-C7) + C7+37,TEXT((2/4)*(C8-C7) + C7,"mmmm d, yyy"), "N/A" ), "Project Completed"), IF(C8&gt;TODAY(),IF(C8&gt;((1/2)*(C8-C7)) + C7 +37, TEXT(C8,"mmmm d, yyy"), "N/A"),"Project Completed")), "Start date is on or after end date")</f>
        <v>January 1, 2027</v>
      </c>
      <c r="D15" s="70"/>
      <c r="E15" s="70"/>
      <c r="F15" s="70"/>
      <c r="G15" s="70"/>
      <c r="H15" s="70"/>
    </row>
    <row r="16" spans="2:13" ht="18.95" customHeight="1">
      <c r="B16" s="110" t="s">
        <v>26</v>
      </c>
      <c r="C16" s="75" t="str">
        <f ca="1">IF(C8&gt;C7,IF(C6=M5,IF(C8&gt;TODAY(),IF(C8&gt;(3/4)*(C8-C7)+C7+37,TEXT((3/4)*(C8-C7)+C7,"mmmm d, yyy"),"N/A"),"Project Completed"),"N/A"),"Start date is on or after end date")</f>
        <v>N/A</v>
      </c>
      <c r="D16" s="70"/>
      <c r="E16" s="70"/>
      <c r="F16" s="70"/>
      <c r="G16" s="70"/>
      <c r="H16" s="70"/>
    </row>
    <row r="17" spans="2:8" ht="20.100000000000001" customHeight="1" thickBot="1">
      <c r="B17" s="111" t="s">
        <v>27</v>
      </c>
      <c r="C17" s="77" t="str">
        <f ca="1">IF(C8&gt;C7,IF(C6=M5,IF(C8&gt;TODAY(),IF(C8&gt;(3/4)*(C8-C7)+C7+37, TEXT(C8,"mmmm d, yyy"), "N/A"),"Project Completed"),"N/A"), "Start date is after on or end date")</f>
        <v>N/A</v>
      </c>
      <c r="D17" s="70"/>
      <c r="E17" s="70"/>
      <c r="F17" s="70"/>
      <c r="G17" s="70"/>
      <c r="H17" s="70"/>
    </row>
    <row r="18" spans="2:8">
      <c r="F18" s="121"/>
    </row>
    <row r="19" spans="2:8">
      <c r="F19" s="121"/>
    </row>
    <row r="20" spans="2:8">
      <c r="F20" s="122"/>
    </row>
  </sheetData>
  <mergeCells count="3">
    <mergeCell ref="F4:G4"/>
    <mergeCell ref="B12:C12"/>
    <mergeCell ref="B2:H2"/>
  </mergeCells>
  <phoneticPr fontId="13" type="noConversion"/>
  <dataValidations count="2">
    <dataValidation type="list" allowBlank="1" showInputMessage="1" showErrorMessage="1" promptTitle="Project Time Remaining" prompt="Select the timeframe that aligns with the time remaining for your project.  If the remaining time is over 4 years, you will need to start a new workbook after the 4th year." sqref="C6" xr:uid="{F693C5C6-33B4-9F40-B6CB-268D77816FE6}">
      <formula1>$M$4:$M$5</formula1>
    </dataValidation>
    <dataValidation allowBlank="1" showInputMessage="1" showErrorMessage="1" promptTitle="Project Time Remaining" prompt="Select the timeframe that aligns with the time remaining for your project.  If the remaining time is over 4 years, you will need to start a new workbook after the 4th year." sqref="B6" xr:uid="{56E43412-E7B2-2A49-B692-E44949B37E47}"/>
  </dataValidations>
  <hyperlinks>
    <hyperlink ref="F7" location="'3. JUST-R 0-2 Years Assessment'!D1" display="JUST-R 0-2 Years Assessment" xr:uid="{151CAE93-5BDE-8144-A648-D5616F6F80E2}"/>
    <hyperlink ref="F6" location="'2. Metrics Overview'!A1" display="Metrics Overview" xr:uid="{0FDBDE63-9AD2-124C-A944-573997730CB0}"/>
    <hyperlink ref="F8" location="'3. JUST-R 0-2 Years Assessment'!AB2" display="0-2 Years Assessment Summary" xr:uid="{17F2FE85-4016-A04D-8AF2-7D39C97ADAA0}"/>
    <hyperlink ref="F10" location="'4. JUST-R 2-4 Years Assessment'!AJ2" display="2-4 Years Assessment Summary" xr:uid="{9904D7E3-145E-3249-952B-7DFFB4445C77}"/>
    <hyperlink ref="F9" location="'4. JUST-R 2-4 Years Assessment'!D1" display="JUST-R 2-4 Years Assessment" xr:uid="{BCD7A0D4-DD5B-E04B-ADF5-3059080A4E4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D4858-C09B-C44B-82B0-76568E698A4F}">
  <sheetPr codeName="Sheet2"/>
  <dimension ref="A1:W40"/>
  <sheetViews>
    <sheetView zoomScale="62" zoomScaleNormal="98" workbookViewId="0">
      <pane xSplit="2" topLeftCell="C1" activePane="topRight" state="frozen"/>
      <selection pane="topRight" activeCell="G3" sqref="G3:G4"/>
      <selection activeCell="B1" sqref="B1"/>
    </sheetView>
  </sheetViews>
  <sheetFormatPr defaultColWidth="11.42578125" defaultRowHeight="15"/>
  <cols>
    <col min="1" max="1" width="9.42578125" style="175" customWidth="1"/>
    <col min="2" max="2" width="41" style="176" customWidth="1"/>
    <col min="3" max="3" width="47.85546875" style="177" customWidth="1"/>
    <col min="4" max="4" width="19.85546875" style="175" customWidth="1"/>
    <col min="5" max="5" width="20.140625" style="175" customWidth="1"/>
    <col min="6" max="6" width="16" style="178" customWidth="1"/>
    <col min="7" max="7" width="47" style="178" customWidth="1"/>
    <col min="8" max="8" width="38.140625" style="178" customWidth="1"/>
    <col min="9" max="9" width="13.42578125" style="178" customWidth="1"/>
    <col min="10" max="10" width="67.85546875" style="179" customWidth="1"/>
    <col min="11" max="11" width="13.42578125" style="179" customWidth="1"/>
    <col min="12" max="12" width="76.42578125" style="179" customWidth="1"/>
    <col min="13" max="13" width="14.42578125" style="179" customWidth="1"/>
    <col min="14" max="14" width="70.140625" style="179" customWidth="1"/>
    <col min="15" max="15" width="15.42578125" style="178" customWidth="1"/>
    <col min="16" max="16" width="62.140625" style="178" customWidth="1"/>
    <col min="17" max="22" width="11.42578125" style="127"/>
    <col min="23" max="23" width="10.85546875" style="127" customWidth="1"/>
    <col min="24" max="16384" width="11.42578125" style="127"/>
  </cols>
  <sheetData>
    <row r="1" spans="1:23" ht="21.95" customHeight="1" thickBot="1">
      <c r="A1" s="180"/>
      <c r="B1" s="181"/>
      <c r="C1" s="182"/>
      <c r="D1" s="183"/>
      <c r="E1" s="183"/>
      <c r="F1" s="184"/>
      <c r="G1" s="184"/>
      <c r="H1" s="185"/>
      <c r="I1" s="320" t="s">
        <v>28</v>
      </c>
      <c r="J1" s="321"/>
      <c r="K1" s="321"/>
      <c r="L1" s="321"/>
      <c r="M1" s="321"/>
      <c r="N1" s="321"/>
      <c r="O1" s="321"/>
      <c r="P1" s="322"/>
    </row>
    <row r="2" spans="1:23" s="296" customFormat="1" ht="45" customHeight="1" thickBot="1">
      <c r="A2" s="186" t="s">
        <v>29</v>
      </c>
      <c r="B2" s="187" t="s">
        <v>30</v>
      </c>
      <c r="C2" s="187" t="s">
        <v>31</v>
      </c>
      <c r="D2" s="187" t="s">
        <v>32</v>
      </c>
      <c r="E2" s="187" t="s">
        <v>33</v>
      </c>
      <c r="F2" s="188" t="s">
        <v>34</v>
      </c>
      <c r="G2" s="189" t="s">
        <v>35</v>
      </c>
      <c r="H2" s="190" t="s">
        <v>36</v>
      </c>
      <c r="I2" s="314" t="s">
        <v>37</v>
      </c>
      <c r="J2" s="315"/>
      <c r="K2" s="328" t="s">
        <v>38</v>
      </c>
      <c r="L2" s="315"/>
      <c r="M2" s="314" t="s">
        <v>39</v>
      </c>
      <c r="N2" s="315"/>
      <c r="O2" s="314" t="s">
        <v>40</v>
      </c>
      <c r="P2" s="315"/>
      <c r="W2" s="179"/>
    </row>
    <row r="3" spans="1:23" s="128" customFormat="1" ht="95.1" customHeight="1">
      <c r="A3" s="306"/>
      <c r="B3" s="308" t="s">
        <v>41</v>
      </c>
      <c r="C3" s="304" t="s">
        <v>42</v>
      </c>
      <c r="D3" s="310" t="s">
        <v>43</v>
      </c>
      <c r="E3" s="304" t="s">
        <v>44</v>
      </c>
      <c r="F3" s="312" t="s">
        <v>45</v>
      </c>
      <c r="G3" s="304" t="s">
        <v>46</v>
      </c>
      <c r="H3" s="323" t="s">
        <v>47</v>
      </c>
      <c r="I3" s="325" t="s">
        <v>48</v>
      </c>
      <c r="J3" s="326"/>
      <c r="K3" s="327" t="s">
        <v>49</v>
      </c>
      <c r="L3" s="317"/>
      <c r="M3" s="316" t="s">
        <v>50</v>
      </c>
      <c r="N3" s="317"/>
      <c r="O3" s="318" t="s">
        <v>51</v>
      </c>
      <c r="P3" s="319"/>
    </row>
    <row r="4" spans="1:23" s="128" customFormat="1" ht="36" customHeight="1" thickBot="1">
      <c r="A4" s="307"/>
      <c r="B4" s="309"/>
      <c r="C4" s="305"/>
      <c r="D4" s="311"/>
      <c r="E4" s="305"/>
      <c r="F4" s="313"/>
      <c r="G4" s="305"/>
      <c r="H4" s="324"/>
      <c r="I4" s="191" t="s">
        <v>52</v>
      </c>
      <c r="J4" s="192" t="s">
        <v>53</v>
      </c>
      <c r="K4" s="193" t="s">
        <v>52</v>
      </c>
      <c r="L4" s="192" t="s">
        <v>53</v>
      </c>
      <c r="M4" s="194" t="s">
        <v>52</v>
      </c>
      <c r="N4" s="192" t="s">
        <v>53</v>
      </c>
      <c r="O4" s="191" t="s">
        <v>52</v>
      </c>
      <c r="P4" s="192" t="s">
        <v>53</v>
      </c>
    </row>
    <row r="5" spans="1:23" ht="174" customHeight="1">
      <c r="A5" s="195" t="str">
        <f>IF('1. Introduction'!$C6='1. Introduction'!$M4,IF('3. JUST-R 0-2 Years Assessment'!A4='3. JUST-R 0-2 Years Assessment'!$AQ1,'3. JUST-R 0-2 Years Assessment'!$AQ1,'3. JUST-R 0-2 Years Assessment'!$AQ2),IF('4. JUST-R 2-4 Years Assessment'!A4='4. JUST-R 2-4 Years Assessment'!$AY1,'4. JUST-R 2-4 Years Assessment'!$AY1,'4. JUST-R 2-4 Years Assessment'!$AY2))</f>
        <v>Selected</v>
      </c>
      <c r="B5" s="196" t="s">
        <v>54</v>
      </c>
      <c r="C5" s="196" t="s">
        <v>55</v>
      </c>
      <c r="D5" s="197" t="s">
        <v>56</v>
      </c>
      <c r="E5" s="198" t="s">
        <v>57</v>
      </c>
      <c r="F5" s="199" t="s">
        <v>58</v>
      </c>
      <c r="G5" s="200" t="s">
        <v>59</v>
      </c>
      <c r="H5" s="201" t="s">
        <v>60</v>
      </c>
      <c r="I5" s="202" t="s">
        <v>61</v>
      </c>
      <c r="J5" s="203" t="s">
        <v>62</v>
      </c>
      <c r="K5" s="204" t="s">
        <v>61</v>
      </c>
      <c r="L5" s="201" t="s">
        <v>63</v>
      </c>
      <c r="M5" s="195" t="s">
        <v>64</v>
      </c>
      <c r="N5" s="201" t="s">
        <v>65</v>
      </c>
      <c r="O5" s="202" t="s">
        <v>64</v>
      </c>
      <c r="P5" s="203" t="s">
        <v>66</v>
      </c>
    </row>
    <row r="6" spans="1:23" ht="183.6" customHeight="1">
      <c r="A6" s="205" t="str">
        <f>IF('1. Introduction'!$C$6='1. Introduction'!$M$4,IF('3. JUST-R 0-2 Years Assessment'!A5='3. JUST-R 0-2 Years Assessment'!$AQ$1,'3. JUST-R 0-2 Years Assessment'!$AQ$1,'3. JUST-R 0-2 Years Assessment'!$AQ$2),IF('4. JUST-R 2-4 Years Assessment'!A5='4. JUST-R 2-4 Years Assessment'!$AY$1,'4. JUST-R 2-4 Years Assessment'!$AY$1,'4. JUST-R 2-4 Years Assessment'!$AY$2))</f>
        <v>Selected</v>
      </c>
      <c r="B6" s="206" t="s">
        <v>67</v>
      </c>
      <c r="C6" s="206" t="s">
        <v>68</v>
      </c>
      <c r="D6" s="207" t="s">
        <v>56</v>
      </c>
      <c r="E6" s="208" t="s">
        <v>57</v>
      </c>
      <c r="F6" s="209" t="s">
        <v>58</v>
      </c>
      <c r="G6" s="210" t="s">
        <v>69</v>
      </c>
      <c r="H6" s="211" t="s">
        <v>70</v>
      </c>
      <c r="I6" s="212" t="s">
        <v>71</v>
      </c>
      <c r="J6" s="213" t="s">
        <v>72</v>
      </c>
      <c r="K6" s="214" t="s">
        <v>73</v>
      </c>
      <c r="L6" s="211" t="s">
        <v>74</v>
      </c>
      <c r="M6" s="205" t="s">
        <v>73</v>
      </c>
      <c r="N6" s="211" t="s">
        <v>75</v>
      </c>
      <c r="O6" s="212" t="s">
        <v>71</v>
      </c>
      <c r="P6" s="213" t="s">
        <v>76</v>
      </c>
    </row>
    <row r="7" spans="1:23" ht="171" customHeight="1">
      <c r="A7" s="205" t="str">
        <f>IF('1. Introduction'!$C$6='1. Introduction'!$M$4,IF('3. JUST-R 0-2 Years Assessment'!A6='3. JUST-R 0-2 Years Assessment'!$AQ$1,'3. JUST-R 0-2 Years Assessment'!$AQ$1,'3. JUST-R 0-2 Years Assessment'!$AQ$2),IF('4. JUST-R 2-4 Years Assessment'!A6='4. JUST-R 2-4 Years Assessment'!$AY$1,'4. JUST-R 2-4 Years Assessment'!$AY$1,'4. JUST-R 2-4 Years Assessment'!$AY$2))</f>
        <v>Selected</v>
      </c>
      <c r="B7" s="215" t="s">
        <v>77</v>
      </c>
      <c r="C7" s="206" t="s">
        <v>78</v>
      </c>
      <c r="D7" s="216" t="s">
        <v>56</v>
      </c>
      <c r="E7" s="217" t="s">
        <v>57</v>
      </c>
      <c r="F7" s="218" t="s">
        <v>58</v>
      </c>
      <c r="G7" s="219" t="s">
        <v>79</v>
      </c>
      <c r="H7" s="211" t="s">
        <v>80</v>
      </c>
      <c r="I7" s="212" t="s">
        <v>73</v>
      </c>
      <c r="J7" s="220" t="s">
        <v>81</v>
      </c>
      <c r="K7" s="221" t="s">
        <v>82</v>
      </c>
      <c r="L7" s="222" t="s">
        <v>83</v>
      </c>
      <c r="M7" s="205" t="s">
        <v>73</v>
      </c>
      <c r="N7" s="222" t="s">
        <v>84</v>
      </c>
      <c r="O7" s="223" t="s">
        <v>71</v>
      </c>
      <c r="P7" s="220" t="s">
        <v>85</v>
      </c>
    </row>
    <row r="8" spans="1:23" ht="170.1" customHeight="1">
      <c r="A8" s="205" t="str">
        <f>IF('1. Introduction'!$C$6='1. Introduction'!$M$4,IF('3. JUST-R 0-2 Years Assessment'!A7='3. JUST-R 0-2 Years Assessment'!$AQ$1,'3. JUST-R 0-2 Years Assessment'!$AQ$1,'3. JUST-R 0-2 Years Assessment'!$AQ$2),IF('4. JUST-R 2-4 Years Assessment'!A7='4. JUST-R 2-4 Years Assessment'!$AY$1,'4. JUST-R 2-4 Years Assessment'!$AY$1,'4. JUST-R 2-4 Years Assessment'!$AY$2))</f>
        <v>Selected</v>
      </c>
      <c r="B8" s="224" t="s">
        <v>86</v>
      </c>
      <c r="C8" s="224" t="s">
        <v>87</v>
      </c>
      <c r="D8" s="225" t="s">
        <v>88</v>
      </c>
      <c r="E8" s="226" t="s">
        <v>89</v>
      </c>
      <c r="F8" s="227" t="s">
        <v>58</v>
      </c>
      <c r="G8" s="228" t="s">
        <v>90</v>
      </c>
      <c r="H8" s="211" t="s">
        <v>91</v>
      </c>
      <c r="I8" s="229">
        <v>0.2</v>
      </c>
      <c r="J8" s="230" t="s">
        <v>92</v>
      </c>
      <c r="K8" s="231">
        <v>1</v>
      </c>
      <c r="L8" s="232" t="s">
        <v>93</v>
      </c>
      <c r="M8" s="233">
        <v>0.27</v>
      </c>
      <c r="N8" s="232" t="s">
        <v>94</v>
      </c>
      <c r="O8" s="234">
        <v>0.3</v>
      </c>
      <c r="P8" s="230" t="s">
        <v>95</v>
      </c>
    </row>
    <row r="9" spans="1:23" ht="104.1" customHeight="1">
      <c r="A9" s="205" t="str">
        <f>IF('1. Introduction'!$C$6='1. Introduction'!$M$4,IF('3. JUST-R 0-2 Years Assessment'!A8='3. JUST-R 0-2 Years Assessment'!$AQ$1,'3. JUST-R 0-2 Years Assessment'!$AQ$1,'3. JUST-R 0-2 Years Assessment'!$AQ$2),IF('4. JUST-R 2-4 Years Assessment'!A8='4. JUST-R 2-4 Years Assessment'!$AY$1,'4. JUST-R 2-4 Years Assessment'!$AY$1,'4. JUST-R 2-4 Years Assessment'!$AY$2))</f>
        <v>Selected</v>
      </c>
      <c r="B9" s="206" t="s">
        <v>96</v>
      </c>
      <c r="C9" s="206" t="s">
        <v>97</v>
      </c>
      <c r="D9" s="207" t="s">
        <v>88</v>
      </c>
      <c r="E9" s="208" t="s">
        <v>98</v>
      </c>
      <c r="F9" s="209" t="s">
        <v>99</v>
      </c>
      <c r="G9" s="210" t="s">
        <v>100</v>
      </c>
      <c r="H9" s="211" t="s">
        <v>101</v>
      </c>
      <c r="I9" s="212">
        <v>0</v>
      </c>
      <c r="J9" s="235" t="s">
        <v>102</v>
      </c>
      <c r="K9" s="214">
        <v>0</v>
      </c>
      <c r="L9" s="211" t="s">
        <v>103</v>
      </c>
      <c r="M9" s="205" t="s">
        <v>104</v>
      </c>
      <c r="N9" s="236" t="s">
        <v>105</v>
      </c>
      <c r="O9" s="212">
        <v>0</v>
      </c>
      <c r="P9" s="235" t="s">
        <v>106</v>
      </c>
    </row>
    <row r="10" spans="1:23" ht="203.1" customHeight="1">
      <c r="A10" s="205" t="str">
        <f>IF('1. Introduction'!$C$6='1. Introduction'!$M$4,IF('3. JUST-R 0-2 Years Assessment'!A9='3. JUST-R 0-2 Years Assessment'!$AQ$1,'3. JUST-R 0-2 Years Assessment'!$AQ$1,'3. JUST-R 0-2 Years Assessment'!$AQ$2),IF('4. JUST-R 2-4 Years Assessment'!A9='4. JUST-R 2-4 Years Assessment'!$AY$1,'4. JUST-R 2-4 Years Assessment'!$AY$1,'4. JUST-R 2-4 Years Assessment'!$AY$2))</f>
        <v>Selected</v>
      </c>
      <c r="B10" s="215" t="s">
        <v>107</v>
      </c>
      <c r="C10" s="215" t="s">
        <v>108</v>
      </c>
      <c r="D10" s="216" t="s">
        <v>56</v>
      </c>
      <c r="E10" s="217" t="s">
        <v>57</v>
      </c>
      <c r="F10" s="218" t="s">
        <v>99</v>
      </c>
      <c r="G10" s="219" t="s">
        <v>109</v>
      </c>
      <c r="H10" s="237" t="s">
        <v>110</v>
      </c>
      <c r="I10" s="212" t="s">
        <v>71</v>
      </c>
      <c r="J10" s="220" t="s">
        <v>111</v>
      </c>
      <c r="K10" s="221" t="s">
        <v>112</v>
      </c>
      <c r="L10" s="222" t="s">
        <v>113</v>
      </c>
      <c r="M10" s="238" t="s">
        <v>71</v>
      </c>
      <c r="N10" s="222" t="s">
        <v>114</v>
      </c>
      <c r="O10" s="223" t="s">
        <v>71</v>
      </c>
      <c r="P10" s="220" t="s">
        <v>115</v>
      </c>
    </row>
    <row r="11" spans="1:23" ht="169.5" customHeight="1">
      <c r="A11" s="205" t="str">
        <f>IF('1. Introduction'!$C$6='1. Introduction'!$M$4,IF('3. JUST-R 0-2 Years Assessment'!A10='3. JUST-R 0-2 Years Assessment'!$AQ$1,'3. JUST-R 0-2 Years Assessment'!$AQ$1,'3. JUST-R 0-2 Years Assessment'!$AQ$2),IF('4. JUST-R 2-4 Years Assessment'!A10='4. JUST-R 2-4 Years Assessment'!$AY$1,'4. JUST-R 2-4 Years Assessment'!$AY$1,'4. JUST-R 2-4 Years Assessment'!$AY$2))</f>
        <v>Selected</v>
      </c>
      <c r="B11" s="206" t="s">
        <v>116</v>
      </c>
      <c r="C11" s="206" t="s">
        <v>117</v>
      </c>
      <c r="D11" s="207" t="s">
        <v>88</v>
      </c>
      <c r="E11" s="208" t="s">
        <v>118</v>
      </c>
      <c r="F11" s="209" t="s">
        <v>99</v>
      </c>
      <c r="G11" s="210" t="s">
        <v>119</v>
      </c>
      <c r="H11" s="211" t="s">
        <v>120</v>
      </c>
      <c r="I11" s="212">
        <v>0</v>
      </c>
      <c r="J11" s="235" t="s">
        <v>102</v>
      </c>
      <c r="K11" s="214">
        <v>5</v>
      </c>
      <c r="L11" s="211" t="s">
        <v>121</v>
      </c>
      <c r="M11" s="205" t="s">
        <v>71</v>
      </c>
      <c r="N11" s="211" t="s">
        <v>122</v>
      </c>
      <c r="O11" s="212">
        <v>0</v>
      </c>
      <c r="P11" s="235" t="s">
        <v>123</v>
      </c>
    </row>
    <row r="12" spans="1:23" ht="258.60000000000002" customHeight="1">
      <c r="A12" s="205" t="str">
        <f>IF('1. Introduction'!$C$6='1. Introduction'!$M$4,IF('3. JUST-R 0-2 Years Assessment'!A11='3. JUST-R 0-2 Years Assessment'!$AQ$1,'3. JUST-R 0-2 Years Assessment'!$AQ$1,'3. JUST-R 0-2 Years Assessment'!$AQ$2),IF('4. JUST-R 2-4 Years Assessment'!A11='4. JUST-R 2-4 Years Assessment'!$AY$1,'4. JUST-R 2-4 Years Assessment'!$AY$1,'4. JUST-R 2-4 Years Assessment'!$AY$2))</f>
        <v>Selected</v>
      </c>
      <c r="B12" s="206" t="s">
        <v>124</v>
      </c>
      <c r="C12" s="206" t="s">
        <v>125</v>
      </c>
      <c r="D12" s="207" t="s">
        <v>56</v>
      </c>
      <c r="E12" s="208" t="s">
        <v>57</v>
      </c>
      <c r="F12" s="209" t="s">
        <v>99</v>
      </c>
      <c r="G12" s="210" t="s">
        <v>126</v>
      </c>
      <c r="H12" s="222" t="s">
        <v>127</v>
      </c>
      <c r="I12" s="212" t="s">
        <v>128</v>
      </c>
      <c r="J12" s="213" t="s">
        <v>129</v>
      </c>
      <c r="K12" s="214" t="s">
        <v>130</v>
      </c>
      <c r="L12" s="211" t="s">
        <v>131</v>
      </c>
      <c r="M12" s="205" t="s">
        <v>130</v>
      </c>
      <c r="N12" s="211" t="s">
        <v>132</v>
      </c>
      <c r="O12" s="212" t="s">
        <v>133</v>
      </c>
      <c r="P12" s="213" t="s">
        <v>134</v>
      </c>
    </row>
    <row r="13" spans="1:23" ht="187.5" customHeight="1">
      <c r="A13" s="205" t="str">
        <f>IF('1. Introduction'!$C$6='1. Introduction'!$M$4,IF('3. JUST-R 0-2 Years Assessment'!A12='3. JUST-R 0-2 Years Assessment'!$AQ$1,'3. JUST-R 0-2 Years Assessment'!$AQ$1,'3. JUST-R 0-2 Years Assessment'!$AQ$2),IF('4. JUST-R 2-4 Years Assessment'!A12='4. JUST-R 2-4 Years Assessment'!$AY$1,'4. JUST-R 2-4 Years Assessment'!$AY$1,'4. JUST-R 2-4 Years Assessment'!$AY$2))</f>
        <v>Selected</v>
      </c>
      <c r="B13" s="206" t="s">
        <v>135</v>
      </c>
      <c r="C13" s="215" t="s">
        <v>136</v>
      </c>
      <c r="D13" s="207" t="s">
        <v>88</v>
      </c>
      <c r="E13" s="216" t="s">
        <v>137</v>
      </c>
      <c r="F13" s="218" t="s">
        <v>99</v>
      </c>
      <c r="G13" s="219" t="s">
        <v>138</v>
      </c>
      <c r="H13" s="211" t="s">
        <v>139</v>
      </c>
      <c r="I13" s="212" t="s">
        <v>140</v>
      </c>
      <c r="J13" s="220" t="s">
        <v>141</v>
      </c>
      <c r="K13" s="221" t="s">
        <v>140</v>
      </c>
      <c r="L13" s="222" t="s">
        <v>142</v>
      </c>
      <c r="M13" s="238" t="s">
        <v>130</v>
      </c>
      <c r="N13" s="239" t="s">
        <v>143</v>
      </c>
      <c r="O13" s="223">
        <v>0</v>
      </c>
      <c r="P13" s="240" t="s">
        <v>144</v>
      </c>
    </row>
    <row r="14" spans="1:23" ht="182.45" customHeight="1">
      <c r="A14" s="205" t="str">
        <f>IF('1. Introduction'!$C$6='1. Introduction'!$M$4,IF('3. JUST-R 0-2 Years Assessment'!A13='3. JUST-R 0-2 Years Assessment'!$AQ$1,'3. JUST-R 0-2 Years Assessment'!$AQ$1,'3. JUST-R 0-2 Years Assessment'!$AQ$2),IF('4. JUST-R 2-4 Years Assessment'!A13='4. JUST-R 2-4 Years Assessment'!$AY$1,'4. JUST-R 2-4 Years Assessment'!$AY$1,'4. JUST-R 2-4 Years Assessment'!$AY$2))</f>
        <v>Selected</v>
      </c>
      <c r="B14" s="206" t="s">
        <v>145</v>
      </c>
      <c r="C14" s="215" t="s">
        <v>146</v>
      </c>
      <c r="D14" s="207" t="s">
        <v>88</v>
      </c>
      <c r="E14" s="216" t="s">
        <v>137</v>
      </c>
      <c r="F14" s="209" t="s">
        <v>99</v>
      </c>
      <c r="G14" s="210" t="s">
        <v>147</v>
      </c>
      <c r="H14" s="211" t="s">
        <v>139</v>
      </c>
      <c r="I14" s="212">
        <v>2</v>
      </c>
      <c r="J14" s="213" t="s">
        <v>148</v>
      </c>
      <c r="K14" s="214">
        <v>1</v>
      </c>
      <c r="L14" s="211" t="s">
        <v>149</v>
      </c>
      <c r="M14" s="205">
        <v>0</v>
      </c>
      <c r="N14" s="236" t="s">
        <v>150</v>
      </c>
      <c r="O14" s="212">
        <v>0</v>
      </c>
      <c r="P14" s="213" t="s">
        <v>151</v>
      </c>
    </row>
    <row r="15" spans="1:23" ht="296.45" customHeight="1">
      <c r="A15" s="205" t="str">
        <f>IF('1. Introduction'!$C$6='1. Introduction'!$M$4,IF('3. JUST-R 0-2 Years Assessment'!A14='3. JUST-R 0-2 Years Assessment'!$AQ$1,'3. JUST-R 0-2 Years Assessment'!$AQ$1,'3. JUST-R 0-2 Years Assessment'!$AQ$2),IF('4. JUST-R 2-4 Years Assessment'!A14='4. JUST-R 2-4 Years Assessment'!$AY$1,'4. JUST-R 2-4 Years Assessment'!$AY$1,'4. JUST-R 2-4 Years Assessment'!$AY$2))</f>
        <v>Selected</v>
      </c>
      <c r="B15" s="206" t="s">
        <v>152</v>
      </c>
      <c r="C15" s="206" t="s">
        <v>153</v>
      </c>
      <c r="D15" s="207" t="s">
        <v>88</v>
      </c>
      <c r="E15" s="207" t="s">
        <v>154</v>
      </c>
      <c r="F15" s="209" t="s">
        <v>155</v>
      </c>
      <c r="G15" s="210" t="s">
        <v>156</v>
      </c>
      <c r="H15" s="211" t="s">
        <v>157</v>
      </c>
      <c r="I15" s="212">
        <v>144</v>
      </c>
      <c r="J15" s="213" t="s">
        <v>158</v>
      </c>
      <c r="K15" s="214" t="s">
        <v>159</v>
      </c>
      <c r="L15" s="236" t="s">
        <v>160</v>
      </c>
      <c r="M15" s="241">
        <v>46000000</v>
      </c>
      <c r="N15" s="211" t="s">
        <v>161</v>
      </c>
      <c r="O15" s="212">
        <v>147</v>
      </c>
      <c r="P15" s="213" t="s">
        <v>162</v>
      </c>
    </row>
    <row r="16" spans="1:23" ht="296.45" customHeight="1">
      <c r="A16" s="205" t="str">
        <f>IF('1. Introduction'!$C$6='1. Introduction'!$M$4,IF('3. JUST-R 0-2 Years Assessment'!A15='3. JUST-R 0-2 Years Assessment'!$AQ$1,'3. JUST-R 0-2 Years Assessment'!$AQ$1,'3. JUST-R 0-2 Years Assessment'!$AQ$2),IF('4. JUST-R 2-4 Years Assessment'!A15='4. JUST-R 2-4 Years Assessment'!$AY$1,'4. JUST-R 2-4 Years Assessment'!$AY$1,'4. JUST-R 2-4 Years Assessment'!$AY$2))</f>
        <v>Selected</v>
      </c>
      <c r="B16" s="215" t="s">
        <v>163</v>
      </c>
      <c r="C16" s="215" t="s">
        <v>164</v>
      </c>
      <c r="D16" s="216" t="s">
        <v>88</v>
      </c>
      <c r="E16" s="207" t="s">
        <v>165</v>
      </c>
      <c r="F16" s="218" t="s">
        <v>155</v>
      </c>
      <c r="G16" s="219" t="s">
        <v>166</v>
      </c>
      <c r="H16" s="211" t="s">
        <v>167</v>
      </c>
      <c r="I16" s="212" t="s">
        <v>168</v>
      </c>
      <c r="J16" s="230" t="s">
        <v>169</v>
      </c>
      <c r="K16" s="221" t="s">
        <v>170</v>
      </c>
      <c r="L16" s="222" t="s">
        <v>171</v>
      </c>
      <c r="M16" s="242">
        <v>2040000000</v>
      </c>
      <c r="N16" s="222" t="s">
        <v>172</v>
      </c>
      <c r="O16" s="243">
        <v>6593</v>
      </c>
      <c r="P16" s="220" t="s">
        <v>173</v>
      </c>
    </row>
    <row r="17" spans="1:16" ht="296.45" customHeight="1">
      <c r="A17" s="205" t="str">
        <f>IF('1. Introduction'!$C$6='1. Introduction'!$M$4,IF('3. JUST-R 0-2 Years Assessment'!A16='3. JUST-R 0-2 Years Assessment'!$AQ$1,'3. JUST-R 0-2 Years Assessment'!$AQ$1,'3. JUST-R 0-2 Years Assessment'!$AQ$2),IF('4. JUST-R 2-4 Years Assessment'!A16='4. JUST-R 2-4 Years Assessment'!$AY$1,'4. JUST-R 2-4 Years Assessment'!$AY$1,'4. JUST-R 2-4 Years Assessment'!$AY$2))</f>
        <v>Selected</v>
      </c>
      <c r="B17" s="215" t="s">
        <v>174</v>
      </c>
      <c r="C17" s="215" t="s">
        <v>175</v>
      </c>
      <c r="D17" s="216" t="s">
        <v>56</v>
      </c>
      <c r="E17" s="216" t="s">
        <v>176</v>
      </c>
      <c r="F17" s="218" t="s">
        <v>155</v>
      </c>
      <c r="G17" s="219" t="s">
        <v>177</v>
      </c>
      <c r="H17" s="211" t="s">
        <v>178</v>
      </c>
      <c r="I17" s="244">
        <v>2000</v>
      </c>
      <c r="J17" s="245" t="s">
        <v>179</v>
      </c>
      <c r="K17" s="221" t="s">
        <v>180</v>
      </c>
      <c r="L17" s="222" t="s">
        <v>181</v>
      </c>
      <c r="M17" s="242" t="s">
        <v>73</v>
      </c>
      <c r="N17" s="222" t="s">
        <v>182</v>
      </c>
      <c r="O17" s="243">
        <v>1000</v>
      </c>
      <c r="P17" s="220" t="s">
        <v>183</v>
      </c>
    </row>
    <row r="18" spans="1:16" ht="207.95" customHeight="1">
      <c r="A18" s="205" t="str">
        <f>IF('1. Introduction'!$C$6='1. Introduction'!$M$4,IF('3. JUST-R 0-2 Years Assessment'!A17='3. JUST-R 0-2 Years Assessment'!$AQ$1,'3. JUST-R 0-2 Years Assessment'!$AQ$1,'3. JUST-R 0-2 Years Assessment'!$AQ$2),IF('4. JUST-R 2-4 Years Assessment'!A17='4. JUST-R 2-4 Years Assessment'!$AY$1,'4. JUST-R 2-4 Years Assessment'!$AY$1,'4. JUST-R 2-4 Years Assessment'!$AY$2))</f>
        <v>Selected</v>
      </c>
      <c r="B18" s="215" t="s">
        <v>184</v>
      </c>
      <c r="C18" s="215" t="s">
        <v>185</v>
      </c>
      <c r="D18" s="216" t="s">
        <v>88</v>
      </c>
      <c r="E18" s="216" t="s">
        <v>137</v>
      </c>
      <c r="F18" s="218" t="s">
        <v>155</v>
      </c>
      <c r="G18" s="219" t="s">
        <v>186</v>
      </c>
      <c r="H18" s="211" t="s">
        <v>187</v>
      </c>
      <c r="I18" s="212">
        <v>1</v>
      </c>
      <c r="J18" s="220" t="s">
        <v>188</v>
      </c>
      <c r="K18" s="221">
        <v>0</v>
      </c>
      <c r="L18" s="222" t="s">
        <v>189</v>
      </c>
      <c r="M18" s="238">
        <v>4</v>
      </c>
      <c r="N18" s="222" t="s">
        <v>190</v>
      </c>
      <c r="O18" s="223">
        <v>0</v>
      </c>
      <c r="P18" s="240" t="s">
        <v>144</v>
      </c>
    </row>
    <row r="19" spans="1:16" ht="240" customHeight="1">
      <c r="A19" s="205" t="str">
        <f>IF('1. Introduction'!$C$6='1. Introduction'!$M$4,IF('3. JUST-R 0-2 Years Assessment'!A18='3. JUST-R 0-2 Years Assessment'!$AQ$1,'3. JUST-R 0-2 Years Assessment'!$AQ$1,'3. JUST-R 0-2 Years Assessment'!$AQ$2),IF('4. JUST-R 2-4 Years Assessment'!A18='4. JUST-R 2-4 Years Assessment'!$AY$1,'4. JUST-R 2-4 Years Assessment'!$AY$1,'4. JUST-R 2-4 Years Assessment'!$AY$2))</f>
        <v>Selected</v>
      </c>
      <c r="B19" s="246" t="s">
        <v>191</v>
      </c>
      <c r="C19" s="206" t="s">
        <v>192</v>
      </c>
      <c r="D19" s="207" t="s">
        <v>88</v>
      </c>
      <c r="E19" s="207" t="s">
        <v>193</v>
      </c>
      <c r="F19" s="209" t="s">
        <v>155</v>
      </c>
      <c r="G19" s="210" t="s">
        <v>194</v>
      </c>
      <c r="H19" s="211" t="s">
        <v>195</v>
      </c>
      <c r="I19" s="212">
        <v>3</v>
      </c>
      <c r="J19" s="235" t="s">
        <v>196</v>
      </c>
      <c r="K19" s="214">
        <v>1</v>
      </c>
      <c r="L19" s="211" t="s">
        <v>197</v>
      </c>
      <c r="M19" s="205">
        <v>0</v>
      </c>
      <c r="N19" s="211" t="s">
        <v>198</v>
      </c>
      <c r="O19" s="212">
        <v>0</v>
      </c>
      <c r="P19" s="213" t="s">
        <v>199</v>
      </c>
    </row>
    <row r="20" spans="1:16" ht="145.5" customHeight="1">
      <c r="A20" s="205" t="str">
        <f>IF('1. Introduction'!$C$6='1. Introduction'!$M$4,IF('3. JUST-R 0-2 Years Assessment'!A19='3. JUST-R 0-2 Years Assessment'!$AQ$1,'3. JUST-R 0-2 Years Assessment'!$AQ$1,'3. JUST-R 0-2 Years Assessment'!$AQ$2),IF('4. JUST-R 2-4 Years Assessment'!A19='4. JUST-R 2-4 Years Assessment'!$AY$1,'4. JUST-R 2-4 Years Assessment'!$AY$1,'4. JUST-R 2-4 Years Assessment'!$AY$2))</f>
        <v>Selected</v>
      </c>
      <c r="B20" s="247" t="s">
        <v>200</v>
      </c>
      <c r="C20" s="246" t="s">
        <v>201</v>
      </c>
      <c r="D20" s="248" t="s">
        <v>88</v>
      </c>
      <c r="E20" s="248" t="s">
        <v>202</v>
      </c>
      <c r="F20" s="249" t="s">
        <v>155</v>
      </c>
      <c r="G20" s="250" t="s">
        <v>203</v>
      </c>
      <c r="H20" s="251" t="s">
        <v>204</v>
      </c>
      <c r="I20" s="252">
        <v>0</v>
      </c>
      <c r="J20" s="253" t="s">
        <v>205</v>
      </c>
      <c r="K20" s="254">
        <v>2</v>
      </c>
      <c r="L20" s="251" t="s">
        <v>206</v>
      </c>
      <c r="M20" s="255">
        <v>0</v>
      </c>
      <c r="N20" s="251" t="s">
        <v>207</v>
      </c>
      <c r="O20" s="252">
        <v>0</v>
      </c>
      <c r="P20" s="253" t="s">
        <v>208</v>
      </c>
    </row>
    <row r="21" spans="1:16" ht="165.95" customHeight="1">
      <c r="A21" s="205" t="str">
        <f>IF('1. Introduction'!$C$6='1. Introduction'!$M$4,IF('3. JUST-R 0-2 Years Assessment'!A20='3. JUST-R 0-2 Years Assessment'!$AQ$1,'3. JUST-R 0-2 Years Assessment'!$AQ$1,'3. JUST-R 0-2 Years Assessment'!$AQ$2),IF('4. JUST-R 2-4 Years Assessment'!A20='4. JUST-R 2-4 Years Assessment'!$AY$1,'4. JUST-R 2-4 Years Assessment'!$AY$1,'4. JUST-R 2-4 Years Assessment'!$AY$2))</f>
        <v>Selected</v>
      </c>
      <c r="B21" s="256" t="s">
        <v>209</v>
      </c>
      <c r="C21" s="256" t="s">
        <v>210</v>
      </c>
      <c r="D21" s="257" t="s">
        <v>56</v>
      </c>
      <c r="E21" s="258" t="s">
        <v>57</v>
      </c>
      <c r="F21" s="259" t="s">
        <v>211</v>
      </c>
      <c r="G21" s="260" t="s">
        <v>212</v>
      </c>
      <c r="H21" s="245" t="s">
        <v>213</v>
      </c>
      <c r="I21" s="261" t="s">
        <v>71</v>
      </c>
      <c r="J21" s="262" t="s">
        <v>214</v>
      </c>
      <c r="K21" s="263" t="s">
        <v>112</v>
      </c>
      <c r="L21" s="264" t="s">
        <v>215</v>
      </c>
      <c r="M21" s="265" t="s">
        <v>71</v>
      </c>
      <c r="N21" s="264" t="s">
        <v>216</v>
      </c>
      <c r="O21" s="261" t="s">
        <v>64</v>
      </c>
      <c r="P21" s="262" t="s">
        <v>217</v>
      </c>
    </row>
    <row r="22" spans="1:16" ht="165.95" customHeight="1">
      <c r="A22" s="205" t="str">
        <f>IF('1. Introduction'!$C$6='1. Introduction'!$M$4,IF('3. JUST-R 0-2 Years Assessment'!A21='3. JUST-R 0-2 Years Assessment'!$AQ$1,'3. JUST-R 0-2 Years Assessment'!$AQ$1,'3. JUST-R 0-2 Years Assessment'!$AQ$2),IF('4. JUST-R 2-4 Years Assessment'!A21='4. JUST-R 2-4 Years Assessment'!$AY$1,'4. JUST-R 2-4 Years Assessment'!$AY$1,'4. JUST-R 2-4 Years Assessment'!$AY$2))</f>
        <v>Selected</v>
      </c>
      <c r="B22" s="206" t="s">
        <v>218</v>
      </c>
      <c r="C22" s="206" t="s">
        <v>219</v>
      </c>
      <c r="D22" s="207" t="s">
        <v>56</v>
      </c>
      <c r="E22" s="208" t="s">
        <v>57</v>
      </c>
      <c r="F22" s="209" t="s">
        <v>211</v>
      </c>
      <c r="G22" s="210" t="s">
        <v>220</v>
      </c>
      <c r="H22" s="264" t="s">
        <v>221</v>
      </c>
      <c r="I22" s="212" t="s">
        <v>82</v>
      </c>
      <c r="J22" s="213" t="s">
        <v>222</v>
      </c>
      <c r="K22" s="214" t="s">
        <v>112</v>
      </c>
      <c r="L22" s="211" t="s">
        <v>223</v>
      </c>
      <c r="M22" s="205" t="s">
        <v>224</v>
      </c>
      <c r="N22" s="211" t="s">
        <v>225</v>
      </c>
      <c r="O22" s="212" t="s">
        <v>226</v>
      </c>
      <c r="P22" s="213" t="s">
        <v>227</v>
      </c>
    </row>
    <row r="23" spans="1:16" ht="192.6" customHeight="1">
      <c r="A23" s="205" t="str">
        <f>IF('1. Introduction'!$C$6='1. Introduction'!$M$4,IF('3. JUST-R 0-2 Years Assessment'!A22='3. JUST-R 0-2 Years Assessment'!$AQ$1,'3. JUST-R 0-2 Years Assessment'!$AQ$1,'3. JUST-R 0-2 Years Assessment'!$AQ$2),IF('4. JUST-R 2-4 Years Assessment'!A22='4. JUST-R 2-4 Years Assessment'!$AY$1,'4. JUST-R 2-4 Years Assessment'!$AY$1,'4. JUST-R 2-4 Years Assessment'!$AY$2))</f>
        <v>Selected</v>
      </c>
      <c r="B23" s="215" t="s">
        <v>228</v>
      </c>
      <c r="C23" s="215" t="s">
        <v>229</v>
      </c>
      <c r="D23" s="216" t="s">
        <v>88</v>
      </c>
      <c r="E23" s="216" t="s">
        <v>137</v>
      </c>
      <c r="F23" s="218" t="s">
        <v>211</v>
      </c>
      <c r="G23" s="219" t="s">
        <v>230</v>
      </c>
      <c r="H23" s="211" t="s">
        <v>187</v>
      </c>
      <c r="I23" s="212">
        <v>2</v>
      </c>
      <c r="J23" s="220" t="s">
        <v>231</v>
      </c>
      <c r="K23" s="221">
        <v>0</v>
      </c>
      <c r="L23" s="222" t="s">
        <v>232</v>
      </c>
      <c r="M23" s="238">
        <v>0</v>
      </c>
      <c r="N23" s="239" t="s">
        <v>233</v>
      </c>
      <c r="O23" s="223">
        <v>1</v>
      </c>
      <c r="P23" s="240" t="s">
        <v>234</v>
      </c>
    </row>
    <row r="24" spans="1:16" ht="369.95" customHeight="1">
      <c r="A24" s="205" t="str">
        <f>IF('1. Introduction'!$C$6='1. Introduction'!$M$4,IF('3. JUST-R 0-2 Years Assessment'!A23='3. JUST-R 0-2 Years Assessment'!$AQ$1,'3. JUST-R 0-2 Years Assessment'!$AQ$1,'3. JUST-R 0-2 Years Assessment'!$AQ$2),IF('4. JUST-R 2-4 Years Assessment'!A23='4. JUST-R 2-4 Years Assessment'!$AY$1,'4. JUST-R 2-4 Years Assessment'!$AY$1,'4. JUST-R 2-4 Years Assessment'!$AY$2))</f>
        <v>Selected</v>
      </c>
      <c r="B24" s="215" t="s">
        <v>235</v>
      </c>
      <c r="C24" s="266" t="s">
        <v>236</v>
      </c>
      <c r="D24" s="216" t="s">
        <v>56</v>
      </c>
      <c r="E24" s="217" t="s">
        <v>57</v>
      </c>
      <c r="F24" s="218" t="s">
        <v>211</v>
      </c>
      <c r="G24" s="219" t="s">
        <v>237</v>
      </c>
      <c r="H24" s="222" t="s">
        <v>238</v>
      </c>
      <c r="I24" s="212" t="s">
        <v>239</v>
      </c>
      <c r="J24" s="220" t="s">
        <v>240</v>
      </c>
      <c r="K24" s="221" t="s">
        <v>130</v>
      </c>
      <c r="L24" s="239" t="s">
        <v>241</v>
      </c>
      <c r="M24" s="238" t="s">
        <v>242</v>
      </c>
      <c r="N24" s="222" t="s">
        <v>243</v>
      </c>
      <c r="O24" s="223" t="s">
        <v>128</v>
      </c>
      <c r="P24" s="220" t="s">
        <v>244</v>
      </c>
    </row>
    <row r="25" spans="1:16" ht="257.10000000000002" customHeight="1">
      <c r="A25" s="205" t="str">
        <f>IF('1. Introduction'!$C$6='1. Introduction'!$M$4,IF('3. JUST-R 0-2 Years Assessment'!A24='3. JUST-R 0-2 Years Assessment'!$AQ$1,'3. JUST-R 0-2 Years Assessment'!$AQ$1,'3. JUST-R 0-2 Years Assessment'!$AQ$2),IF('4. JUST-R 2-4 Years Assessment'!A24='4. JUST-R 2-4 Years Assessment'!$AY$1,'4. JUST-R 2-4 Years Assessment'!$AY$1,'4. JUST-R 2-4 Years Assessment'!$AY$2))</f>
        <v>Selected</v>
      </c>
      <c r="B25" s="206" t="s">
        <v>245</v>
      </c>
      <c r="C25" s="206" t="s">
        <v>246</v>
      </c>
      <c r="D25" s="207" t="s">
        <v>56</v>
      </c>
      <c r="E25" s="208" t="s">
        <v>57</v>
      </c>
      <c r="F25" s="209" t="s">
        <v>211</v>
      </c>
      <c r="G25" s="210" t="s">
        <v>247</v>
      </c>
      <c r="H25" s="211" t="s">
        <v>248</v>
      </c>
      <c r="I25" s="212" t="s">
        <v>71</v>
      </c>
      <c r="J25" s="213" t="s">
        <v>249</v>
      </c>
      <c r="K25" s="214" t="s">
        <v>130</v>
      </c>
      <c r="L25" s="236" t="s">
        <v>241</v>
      </c>
      <c r="M25" s="205" t="s">
        <v>128</v>
      </c>
      <c r="N25" s="211" t="s">
        <v>250</v>
      </c>
      <c r="O25" s="212" t="s">
        <v>251</v>
      </c>
      <c r="P25" s="213" t="s">
        <v>252</v>
      </c>
    </row>
    <row r="26" spans="1:16" ht="171" customHeight="1">
      <c r="A26" s="205" t="str">
        <f>IF('1. Introduction'!$C$6='1. Introduction'!$M$4,IF('3. JUST-R 0-2 Years Assessment'!A25='3. JUST-R 0-2 Years Assessment'!$AQ$1,'3. JUST-R 0-2 Years Assessment'!$AQ$1,'3. JUST-R 0-2 Years Assessment'!$AQ$2),IF('4. JUST-R 2-4 Years Assessment'!A25='4. JUST-R 2-4 Years Assessment'!$AY$1,'4. JUST-R 2-4 Years Assessment'!$AY$1,'4. JUST-R 2-4 Years Assessment'!$AY$2))</f>
        <v>Selected</v>
      </c>
      <c r="B26" s="206" t="s">
        <v>253</v>
      </c>
      <c r="C26" s="206" t="s">
        <v>254</v>
      </c>
      <c r="D26" s="207" t="s">
        <v>56</v>
      </c>
      <c r="E26" s="208" t="s">
        <v>57</v>
      </c>
      <c r="F26" s="209" t="s">
        <v>211</v>
      </c>
      <c r="G26" s="210" t="s">
        <v>255</v>
      </c>
      <c r="H26" s="211" t="s">
        <v>256</v>
      </c>
      <c r="I26" s="212" t="s">
        <v>257</v>
      </c>
      <c r="J26" s="213" t="s">
        <v>258</v>
      </c>
      <c r="K26" s="214" t="s">
        <v>64</v>
      </c>
      <c r="L26" s="211" t="s">
        <v>259</v>
      </c>
      <c r="M26" s="205" t="s">
        <v>128</v>
      </c>
      <c r="N26" s="211" t="s">
        <v>260</v>
      </c>
      <c r="O26" s="212" t="s">
        <v>56</v>
      </c>
      <c r="P26" s="235" t="s">
        <v>261</v>
      </c>
    </row>
    <row r="27" spans="1:16" ht="390.95" customHeight="1">
      <c r="A27" s="205" t="str">
        <f>IF('1. Introduction'!$C$6='1. Introduction'!$M$4,IF('3. JUST-R 0-2 Years Assessment'!A26='3. JUST-R 0-2 Years Assessment'!$AQ$1,'3. JUST-R 0-2 Years Assessment'!$AQ$1,'3. JUST-R 0-2 Years Assessment'!$AQ$2),IF('4. JUST-R 2-4 Years Assessment'!A26='4. JUST-R 2-4 Years Assessment'!$AY$1,'4. JUST-R 2-4 Years Assessment'!$AY$1,'4. JUST-R 2-4 Years Assessment'!$AY$2))</f>
        <v>Selected</v>
      </c>
      <c r="B27" s="206" t="s">
        <v>262</v>
      </c>
      <c r="C27" s="206" t="s">
        <v>263</v>
      </c>
      <c r="D27" s="207" t="s">
        <v>88</v>
      </c>
      <c r="E27" s="207" t="s">
        <v>264</v>
      </c>
      <c r="F27" s="209" t="s">
        <v>265</v>
      </c>
      <c r="G27" s="210" t="s">
        <v>266</v>
      </c>
      <c r="H27" s="211" t="s">
        <v>267</v>
      </c>
      <c r="I27" s="212" t="s">
        <v>268</v>
      </c>
      <c r="J27" s="213" t="s">
        <v>269</v>
      </c>
      <c r="K27" s="214" t="s">
        <v>270</v>
      </c>
      <c r="L27" s="211" t="s">
        <v>271</v>
      </c>
      <c r="M27" s="205" t="s">
        <v>130</v>
      </c>
      <c r="N27" s="211" t="s">
        <v>272</v>
      </c>
      <c r="O27" s="212" t="s">
        <v>130</v>
      </c>
      <c r="P27" s="213" t="s">
        <v>273</v>
      </c>
    </row>
    <row r="28" spans="1:16" ht="186" customHeight="1">
      <c r="A28" s="205" t="str">
        <f>IF('1. Introduction'!$C$6='1. Introduction'!$M$4,IF('3. JUST-R 0-2 Years Assessment'!A27='3. JUST-R 0-2 Years Assessment'!$AQ$1,'3. JUST-R 0-2 Years Assessment'!$AQ$1,'3. JUST-R 0-2 Years Assessment'!$AQ$2),IF('4. JUST-R 2-4 Years Assessment'!A27='4. JUST-R 2-4 Years Assessment'!$AY$1,'4. JUST-R 2-4 Years Assessment'!$AY$1,'4. JUST-R 2-4 Years Assessment'!$AY$2))</f>
        <v>Selected</v>
      </c>
      <c r="B28" s="206" t="s">
        <v>274</v>
      </c>
      <c r="C28" s="206" t="s">
        <v>275</v>
      </c>
      <c r="D28" s="207" t="s">
        <v>88</v>
      </c>
      <c r="E28" s="208" t="s">
        <v>89</v>
      </c>
      <c r="F28" s="209" t="s">
        <v>265</v>
      </c>
      <c r="G28" s="210" t="s">
        <v>276</v>
      </c>
      <c r="H28" s="211" t="s">
        <v>277</v>
      </c>
      <c r="I28" s="229" t="s">
        <v>278</v>
      </c>
      <c r="J28" s="213" t="s">
        <v>279</v>
      </c>
      <c r="K28" s="214" t="s">
        <v>242</v>
      </c>
      <c r="L28" s="211" t="s">
        <v>280</v>
      </c>
      <c r="M28" s="267">
        <v>0.14000000000000001</v>
      </c>
      <c r="N28" s="236" t="s">
        <v>281</v>
      </c>
      <c r="O28" s="229">
        <v>1</v>
      </c>
      <c r="P28" s="235" t="s">
        <v>282</v>
      </c>
    </row>
    <row r="29" spans="1:16" ht="228.6" customHeight="1">
      <c r="A29" s="205" t="str">
        <f>IF('1. Introduction'!$C$6='1. Introduction'!$M$4,IF('3. JUST-R 0-2 Years Assessment'!A28='3. JUST-R 0-2 Years Assessment'!$AQ$1,'3. JUST-R 0-2 Years Assessment'!$AQ$1,'3. JUST-R 0-2 Years Assessment'!$AQ$2),IF('4. JUST-R 2-4 Years Assessment'!A28='4. JUST-R 2-4 Years Assessment'!$AY$1,'4. JUST-R 2-4 Years Assessment'!$AY$1,'4. JUST-R 2-4 Years Assessment'!$AY$2))</f>
        <v>Selected</v>
      </c>
      <c r="B29" s="206" t="s">
        <v>283</v>
      </c>
      <c r="C29" s="206" t="s">
        <v>284</v>
      </c>
      <c r="D29" s="207" t="s">
        <v>88</v>
      </c>
      <c r="E29" s="208" t="s">
        <v>118</v>
      </c>
      <c r="F29" s="209" t="s">
        <v>265</v>
      </c>
      <c r="G29" s="210" t="s">
        <v>285</v>
      </c>
      <c r="H29" s="211" t="s">
        <v>286</v>
      </c>
      <c r="I29" s="212">
        <v>0</v>
      </c>
      <c r="J29" s="213" t="s">
        <v>287</v>
      </c>
      <c r="K29" s="214" t="s">
        <v>242</v>
      </c>
      <c r="L29" s="211" t="s">
        <v>288</v>
      </c>
      <c r="M29" s="205">
        <v>1</v>
      </c>
      <c r="N29" s="211" t="s">
        <v>289</v>
      </c>
      <c r="O29" s="212">
        <v>0</v>
      </c>
      <c r="P29" s="235" t="s">
        <v>290</v>
      </c>
    </row>
    <row r="30" spans="1:16" ht="245.45" customHeight="1">
      <c r="A30" s="205" t="str">
        <f>IF('1. Introduction'!$C$6='1. Introduction'!$M$4,IF('3. JUST-R 0-2 Years Assessment'!A29='3. JUST-R 0-2 Years Assessment'!$AQ$1,'3. JUST-R 0-2 Years Assessment'!$AQ$1,'3. JUST-R 0-2 Years Assessment'!$AQ$2),IF('4. JUST-R 2-4 Years Assessment'!A29='4. JUST-R 2-4 Years Assessment'!$AY$1,'4. JUST-R 2-4 Years Assessment'!$AY$1,'4. JUST-R 2-4 Years Assessment'!$AY$2))</f>
        <v>Selected</v>
      </c>
      <c r="B30" s="206" t="s">
        <v>291</v>
      </c>
      <c r="C30" s="206" t="s">
        <v>292</v>
      </c>
      <c r="D30" s="207" t="s">
        <v>88</v>
      </c>
      <c r="E30" s="207" t="s">
        <v>293</v>
      </c>
      <c r="F30" s="209" t="s">
        <v>265</v>
      </c>
      <c r="G30" s="210" t="s">
        <v>294</v>
      </c>
      <c r="H30" s="251" t="s">
        <v>295</v>
      </c>
      <c r="I30" s="212">
        <v>4</v>
      </c>
      <c r="J30" s="213" t="s">
        <v>296</v>
      </c>
      <c r="K30" s="214" t="s">
        <v>242</v>
      </c>
      <c r="L30" s="211" t="s">
        <v>297</v>
      </c>
      <c r="M30" s="205">
        <v>3</v>
      </c>
      <c r="N30" s="211" t="s">
        <v>298</v>
      </c>
      <c r="O30" s="212">
        <v>0</v>
      </c>
      <c r="P30" s="235" t="s">
        <v>299</v>
      </c>
    </row>
    <row r="31" spans="1:16" ht="285">
      <c r="A31" s="205" t="str">
        <f>IF('1. Introduction'!$C$6='1. Introduction'!$M$4,IF('3. JUST-R 0-2 Years Assessment'!A30='3. JUST-R 0-2 Years Assessment'!$AQ$1,'3. JUST-R 0-2 Years Assessment'!$AQ$1,'3. JUST-R 0-2 Years Assessment'!$AQ$2),IF('4. JUST-R 2-4 Years Assessment'!A30='4. JUST-R 2-4 Years Assessment'!$AY$1,'4. JUST-R 2-4 Years Assessment'!$AY$1,'4. JUST-R 2-4 Years Assessment'!$AY$2))</f>
        <v>Selected</v>
      </c>
      <c r="B31" s="206" t="s">
        <v>300</v>
      </c>
      <c r="C31" s="206" t="s">
        <v>301</v>
      </c>
      <c r="D31" s="207" t="s">
        <v>56</v>
      </c>
      <c r="E31" s="207" t="s">
        <v>302</v>
      </c>
      <c r="F31" s="209" t="s">
        <v>265</v>
      </c>
      <c r="G31" s="210" t="s">
        <v>303</v>
      </c>
      <c r="H31" s="268" t="s">
        <v>304</v>
      </c>
      <c r="I31" s="212" t="s">
        <v>71</v>
      </c>
      <c r="J31" s="213" t="s">
        <v>305</v>
      </c>
      <c r="K31" s="214" t="s">
        <v>242</v>
      </c>
      <c r="L31" s="211" t="s">
        <v>306</v>
      </c>
      <c r="M31" s="205" t="s">
        <v>128</v>
      </c>
      <c r="N31" s="211" t="s">
        <v>307</v>
      </c>
      <c r="O31" s="212" t="s">
        <v>130</v>
      </c>
      <c r="P31" s="235" t="s">
        <v>308</v>
      </c>
    </row>
    <row r="32" spans="1:16" ht="93.95" customHeight="1">
      <c r="A32" s="205" t="str">
        <f>IF('1. Introduction'!$C$6='1. Introduction'!$M$4,IF('3. JUST-R 0-2 Years Assessment'!A31='3. JUST-R 0-2 Years Assessment'!$AQ$1,'3. JUST-R 0-2 Years Assessment'!$AQ$1,'3. JUST-R 0-2 Years Assessment'!$AQ$2),IF('4. JUST-R 2-4 Years Assessment'!A31='4. JUST-R 2-4 Years Assessment'!$AY$1,'4. JUST-R 2-4 Years Assessment'!$AY$1,'4. JUST-R 2-4 Years Assessment'!$AY$2))</f>
        <v>Selected</v>
      </c>
      <c r="B32" s="215" t="s">
        <v>309</v>
      </c>
      <c r="C32" s="215" t="s">
        <v>310</v>
      </c>
      <c r="D32" s="216" t="s">
        <v>88</v>
      </c>
      <c r="E32" s="216" t="s">
        <v>89</v>
      </c>
      <c r="F32" s="218" t="s">
        <v>265</v>
      </c>
      <c r="G32" s="219" t="s">
        <v>311</v>
      </c>
      <c r="H32" s="245" t="s">
        <v>312</v>
      </c>
      <c r="I32" s="229">
        <v>1</v>
      </c>
      <c r="J32" s="220" t="s">
        <v>313</v>
      </c>
      <c r="K32" s="269">
        <v>1</v>
      </c>
      <c r="L32" s="222" t="s">
        <v>314</v>
      </c>
      <c r="M32" s="270">
        <v>1</v>
      </c>
      <c r="N32" s="222" t="s">
        <v>315</v>
      </c>
      <c r="O32" s="271">
        <v>1</v>
      </c>
      <c r="P32" s="240" t="s">
        <v>316</v>
      </c>
    </row>
    <row r="33" spans="1:16" ht="144.94999999999999" customHeight="1">
      <c r="A33" s="205" t="str">
        <f>IF('1. Introduction'!$C$6='1. Introduction'!$M$4,IF('3. JUST-R 0-2 Years Assessment'!A32='3. JUST-R 0-2 Years Assessment'!$AQ$1,'3. JUST-R 0-2 Years Assessment'!$AQ$1,'3. JUST-R 0-2 Years Assessment'!$AQ$2),IF('4. JUST-R 2-4 Years Assessment'!A32='4. JUST-R 2-4 Years Assessment'!$AY$1,'4. JUST-R 2-4 Years Assessment'!$AY$1,'4. JUST-R 2-4 Years Assessment'!$AY$2))</f>
        <v>Selected</v>
      </c>
      <c r="B33" s="215" t="s">
        <v>317</v>
      </c>
      <c r="C33" s="215" t="s">
        <v>318</v>
      </c>
      <c r="D33" s="216" t="s">
        <v>88</v>
      </c>
      <c r="E33" s="216" t="s">
        <v>89</v>
      </c>
      <c r="F33" s="218" t="s">
        <v>265</v>
      </c>
      <c r="G33" s="219" t="s">
        <v>319</v>
      </c>
      <c r="H33" s="245" t="s">
        <v>320</v>
      </c>
      <c r="I33" s="212">
        <v>0</v>
      </c>
      <c r="J33" s="220" t="s">
        <v>321</v>
      </c>
      <c r="K33" s="269">
        <v>1</v>
      </c>
      <c r="L33" s="222" t="s">
        <v>322</v>
      </c>
      <c r="M33" s="270">
        <v>0.15</v>
      </c>
      <c r="N33" s="222" t="s">
        <v>323</v>
      </c>
      <c r="O33" s="271">
        <v>0.5</v>
      </c>
      <c r="P33" s="220" t="s">
        <v>324</v>
      </c>
    </row>
    <row r="34" spans="1:16" ht="138.94999999999999" customHeight="1">
      <c r="A34" s="205" t="str">
        <f>IF('1. Introduction'!$C$6='1. Introduction'!$M$4,IF('3. JUST-R 0-2 Years Assessment'!A33='3. JUST-R 0-2 Years Assessment'!$AQ$1,'3. JUST-R 0-2 Years Assessment'!$AQ$1,'3. JUST-R 0-2 Years Assessment'!$AQ$2),IF('4. JUST-R 2-4 Years Assessment'!A33='4. JUST-R 2-4 Years Assessment'!$AY$1,'4. JUST-R 2-4 Years Assessment'!$AY$1,'4. JUST-R 2-4 Years Assessment'!$AY$2))</f>
        <v>Selected</v>
      </c>
      <c r="B34" s="215" t="s">
        <v>325</v>
      </c>
      <c r="C34" s="215" t="s">
        <v>326</v>
      </c>
      <c r="D34" s="216" t="s">
        <v>88</v>
      </c>
      <c r="E34" s="216" t="s">
        <v>89</v>
      </c>
      <c r="F34" s="218" t="s">
        <v>265</v>
      </c>
      <c r="G34" s="219" t="s">
        <v>327</v>
      </c>
      <c r="H34" s="264" t="s">
        <v>328</v>
      </c>
      <c r="I34" s="212">
        <v>0</v>
      </c>
      <c r="J34" s="220" t="s">
        <v>329</v>
      </c>
      <c r="K34" s="269">
        <v>1</v>
      </c>
      <c r="L34" s="222" t="s">
        <v>330</v>
      </c>
      <c r="M34" s="270">
        <v>0.5</v>
      </c>
      <c r="N34" s="222" t="s">
        <v>331</v>
      </c>
      <c r="O34" s="271">
        <v>1</v>
      </c>
      <c r="P34" s="240" t="s">
        <v>332</v>
      </c>
    </row>
    <row r="35" spans="1:16" ht="144.94999999999999" customHeight="1" thickBot="1">
      <c r="A35" s="255" t="str">
        <f>IF('1. Introduction'!$C$6='1. Introduction'!$M$4,IF('3. JUST-R 0-2 Years Assessment'!A34='3. JUST-R 0-2 Years Assessment'!$AQ$1,'3. JUST-R 0-2 Years Assessment'!$AQ$1,'3. JUST-R 0-2 Years Assessment'!$AQ$2),IF('4. JUST-R 2-4 Years Assessment'!A34='4. JUST-R 2-4 Years Assessment'!$AY$1,'4. JUST-R 2-4 Years Assessment'!$AY$1,'4. JUST-R 2-4 Years Assessment'!$AY$2))</f>
        <v>Selected</v>
      </c>
      <c r="B35" s="246" t="s">
        <v>333</v>
      </c>
      <c r="C35" s="246" t="s">
        <v>334</v>
      </c>
      <c r="D35" s="248" t="s">
        <v>88</v>
      </c>
      <c r="E35" s="248" t="s">
        <v>335</v>
      </c>
      <c r="F35" s="249" t="s">
        <v>265</v>
      </c>
      <c r="G35" s="250" t="s">
        <v>336</v>
      </c>
      <c r="H35" s="272" t="s">
        <v>337</v>
      </c>
      <c r="I35" s="273">
        <v>0</v>
      </c>
      <c r="J35" s="274" t="s">
        <v>338</v>
      </c>
      <c r="K35" s="254">
        <v>1</v>
      </c>
      <c r="L35" s="251" t="s">
        <v>339</v>
      </c>
      <c r="M35" s="255">
        <v>7</v>
      </c>
      <c r="N35" s="251" t="s">
        <v>340</v>
      </c>
      <c r="O35" s="252">
        <v>1</v>
      </c>
      <c r="P35" s="275" t="s">
        <v>341</v>
      </c>
    </row>
    <row r="36" spans="1:16" ht="36" customHeight="1">
      <c r="A36" s="129" t="str">
        <f>IF('1. Introduction'!$C$6='1. Introduction'!$M$4,IF('3. JUST-R 0-2 Years Assessment'!A35='3. JUST-R 0-2 Years Assessment'!$AQ$1,'3. JUST-R 0-2 Years Assessment'!$AQ$1,'3. JUST-R 0-2 Years Assessment'!$AQ$2),IF('4. JUST-R 2-4 Years Assessment'!A35='4. JUST-R 2-4 Years Assessment'!$AY$1,'4. JUST-R 2-4 Years Assessment'!$AY$1,'4. JUST-R 2-4 Years Assessment'!$AY$2))</f>
        <v>Selected</v>
      </c>
      <c r="B36" s="154" t="s">
        <v>342</v>
      </c>
      <c r="C36" s="154"/>
      <c r="D36" s="155"/>
      <c r="E36" s="156"/>
      <c r="F36" s="157"/>
      <c r="G36" s="158"/>
      <c r="H36" s="130"/>
      <c r="I36" s="131"/>
      <c r="J36" s="159"/>
      <c r="K36" s="160"/>
      <c r="L36" s="161"/>
      <c r="M36" s="162"/>
      <c r="N36" s="161"/>
      <c r="O36" s="163"/>
      <c r="P36" s="159"/>
    </row>
    <row r="37" spans="1:16" ht="36" customHeight="1">
      <c r="A37" s="132" t="str">
        <f>IF('1. Introduction'!$C$6='1. Introduction'!$M$4,IF('3. JUST-R 0-2 Years Assessment'!A36='3. JUST-R 0-2 Years Assessment'!$AQ$1,'3. JUST-R 0-2 Years Assessment'!$AQ$1,'3. JUST-R 0-2 Years Assessment'!$AQ$2),IF('4. JUST-R 2-4 Years Assessment'!A36='4. JUST-R 2-4 Years Assessment'!$AY$1,'4. JUST-R 2-4 Years Assessment'!$AY$1,'4. JUST-R 2-4 Years Assessment'!$AY$2))</f>
        <v>Selected</v>
      </c>
      <c r="B37" s="133" t="s">
        <v>342</v>
      </c>
      <c r="C37" s="133"/>
      <c r="D37" s="134"/>
      <c r="E37" s="135"/>
      <c r="F37" s="136"/>
      <c r="G37" s="137"/>
      <c r="H37" s="138"/>
      <c r="I37" s="139"/>
      <c r="J37" s="140"/>
      <c r="K37" s="141"/>
      <c r="L37" s="138"/>
      <c r="M37" s="132"/>
      <c r="N37" s="138"/>
      <c r="O37" s="139"/>
      <c r="P37" s="140"/>
    </row>
    <row r="38" spans="1:16" ht="36" customHeight="1">
      <c r="A38" s="132" t="str">
        <f>IF('1. Introduction'!$C$6='1. Introduction'!$M$4,IF('3. JUST-R 0-2 Years Assessment'!A37='3. JUST-R 0-2 Years Assessment'!$AQ$1,'3. JUST-R 0-2 Years Assessment'!$AQ$1,'3. JUST-R 0-2 Years Assessment'!$AQ$2),IF('4. JUST-R 2-4 Years Assessment'!A37='4. JUST-R 2-4 Years Assessment'!$AY$1,'4. JUST-R 2-4 Years Assessment'!$AY$1,'4. JUST-R 2-4 Years Assessment'!$AY$2))</f>
        <v>Selected</v>
      </c>
      <c r="B38" s="133" t="s">
        <v>342</v>
      </c>
      <c r="C38" s="142"/>
      <c r="D38" s="143"/>
      <c r="E38" s="144"/>
      <c r="F38" s="145"/>
      <c r="G38" s="146"/>
      <c r="H38" s="138"/>
      <c r="I38" s="139"/>
      <c r="J38" s="147"/>
      <c r="K38" s="148"/>
      <c r="L38" s="149"/>
      <c r="M38" s="151"/>
      <c r="N38" s="149"/>
      <c r="O38" s="150"/>
      <c r="P38" s="147"/>
    </row>
    <row r="39" spans="1:16" ht="36" customHeight="1">
      <c r="A39" s="132" t="str">
        <f>IF('1. Introduction'!$C$6='1. Introduction'!$M$4,IF('3. JUST-R 0-2 Years Assessment'!A38='3. JUST-R 0-2 Years Assessment'!$AQ$1,'3. JUST-R 0-2 Years Assessment'!$AQ$1,'3. JUST-R 0-2 Years Assessment'!$AQ$2),IF('4. JUST-R 2-4 Years Assessment'!A38='4. JUST-R 2-4 Years Assessment'!$AY$1,'4. JUST-R 2-4 Years Assessment'!$AY$1,'4. JUST-R 2-4 Years Assessment'!$AY$2))</f>
        <v>Selected</v>
      </c>
      <c r="B39" s="142" t="s">
        <v>342</v>
      </c>
      <c r="C39" s="142"/>
      <c r="D39" s="143"/>
      <c r="E39" s="144"/>
      <c r="F39" s="145"/>
      <c r="G39" s="146"/>
      <c r="H39" s="138"/>
      <c r="I39" s="139"/>
      <c r="J39" s="147"/>
      <c r="K39" s="148"/>
      <c r="L39" s="149"/>
      <c r="M39" s="151"/>
      <c r="N39" s="149"/>
      <c r="O39" s="150"/>
      <c r="P39" s="147"/>
    </row>
    <row r="40" spans="1:16" ht="36" customHeight="1" thickBot="1">
      <c r="A40" s="164" t="str">
        <f>IF('1. Introduction'!$C$6='1. Introduction'!$M$4,IF('3. JUST-R 0-2 Years Assessment'!A39='3. JUST-R 0-2 Years Assessment'!$AQ$1,'3. JUST-R 0-2 Years Assessment'!$AQ$1,'3. JUST-R 0-2 Years Assessment'!$AQ$2),IF('4. JUST-R 2-4 Years Assessment'!A39='4. JUST-R 2-4 Years Assessment'!$AY$1,'4. JUST-R 2-4 Years Assessment'!$AY$1,'4. JUST-R 2-4 Years Assessment'!$AY$2))</f>
        <v>Selected</v>
      </c>
      <c r="B40" s="165" t="s">
        <v>342</v>
      </c>
      <c r="C40" s="165"/>
      <c r="D40" s="166"/>
      <c r="E40" s="167"/>
      <c r="F40" s="168"/>
      <c r="G40" s="169"/>
      <c r="H40" s="170"/>
      <c r="I40" s="153"/>
      <c r="J40" s="171"/>
      <c r="K40" s="172"/>
      <c r="L40" s="152"/>
      <c r="M40" s="173"/>
      <c r="N40" s="152"/>
      <c r="O40" s="174"/>
      <c r="P40" s="171"/>
    </row>
  </sheetData>
  <sheetProtection algorithmName="SHA-512" hashValue="S3JOHcboKGKY8pONeIjel2xfQ9KDoI87CSmpOZM/+qsYIeicrqwTGIAnjn/aShLhccR7HuWgmECgVr7cMtDFrg==" saltValue="XiwEp31MaF0Dgy90Ny5Q6Q==" spinCount="100000" sheet="1" objects="1" scenarios="1" formatCells="0" formatColumns="0" formatRows="0" insertColumns="0" insertRows="0" sort="0" autoFilter="0"/>
  <autoFilter ref="F3:F40" xr:uid="{CA8D4858-C09B-C44B-82B0-76568E698A4F}"/>
  <mergeCells count="17">
    <mergeCell ref="H3:H4"/>
    <mergeCell ref="I3:J3"/>
    <mergeCell ref="I2:J2"/>
    <mergeCell ref="K3:L3"/>
    <mergeCell ref="K2:L2"/>
    <mergeCell ref="M2:N2"/>
    <mergeCell ref="M3:N3"/>
    <mergeCell ref="O3:P3"/>
    <mergeCell ref="O2:P2"/>
    <mergeCell ref="I1:P1"/>
    <mergeCell ref="G3:G4"/>
    <mergeCell ref="A3:A4"/>
    <mergeCell ref="B3:B4"/>
    <mergeCell ref="C3:C4"/>
    <mergeCell ref="D3:D4"/>
    <mergeCell ref="F3:F4"/>
    <mergeCell ref="E3:E4"/>
  </mergeCells>
  <conditionalFormatting sqref="A5:P40">
    <cfRule type="expression" dxfId="20" priority="5">
      <formula>$A5="Selected"</formula>
    </cfRule>
  </conditionalFormatting>
  <dataValidations count="3">
    <dataValidation allowBlank="1" showInputMessage="1" showErrorMessage="1" promptTitle="Note:" prompt="Please note that the examples provided are inspired by real research that has been fictionalized andanonymized." sqref="I1:J2 K1:L2 M1:N2 O1:P2" xr:uid="{757F1FFB-BF62-BB4F-8D9B-B15D5005AA9E}"/>
    <dataValidation type="list" allowBlank="1" showInputMessage="1" showErrorMessage="1" sqref="A47" xr:uid="{E6E97F91-3E45-7D4E-B510-00F732D615F4}">
      <formula1>$W$5:$W$25</formula1>
    </dataValidation>
    <dataValidation allowBlank="1" showInputMessage="1" showErrorMessage="1" promptTitle="Note:" prompt="Examples provided are inspired by real research that has been fictionalized and anonymized." sqref="I3:P3" xr:uid="{EF050DD4-FE11-4F4A-AAF6-3520A1EC7D7A}"/>
  </dataValidation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EC329-CBE3-BC49-88F2-809FA0EBA6E5}">
  <sheetPr codeName="Sheet5"/>
  <dimension ref="A1:AS39"/>
  <sheetViews>
    <sheetView zoomScale="120" zoomScaleNormal="120" workbookViewId="0">
      <pane xSplit="3" topLeftCell="D1" activePane="topRight" state="frozen"/>
      <selection pane="topRight" activeCell="K4" sqref="K4"/>
    </sheetView>
  </sheetViews>
  <sheetFormatPr defaultColWidth="8.85546875" defaultRowHeight="15"/>
  <cols>
    <col min="1" max="1" width="15.42578125" style="5" customWidth="1"/>
    <col min="2" max="2" width="10.42578125" style="4" hidden="1" customWidth="1"/>
    <col min="3" max="3" width="42.140625" style="3" customWidth="1"/>
    <col min="4" max="4" width="18.42578125" style="6" customWidth="1"/>
    <col min="5" max="5" width="6" style="6" customWidth="1"/>
    <col min="6" max="6" width="14.85546875" hidden="1" customWidth="1"/>
    <col min="7" max="7" width="9.42578125" hidden="1" customWidth="1"/>
    <col min="8" max="8" width="21.42578125" style="1" hidden="1" customWidth="1"/>
    <col min="9" max="9" width="19.140625" style="1" hidden="1" customWidth="1"/>
    <col min="10" max="10" width="28" style="1" hidden="1" customWidth="1"/>
    <col min="11" max="11" width="13.7109375" customWidth="1"/>
    <col min="12" max="12" width="19.42578125" customWidth="1"/>
    <col min="13" max="13" width="17.42578125" customWidth="1"/>
    <col min="14" max="14" width="26.85546875" style="1" customWidth="1"/>
    <col min="15" max="15" width="13.140625" customWidth="1"/>
    <col min="16" max="16" width="16.42578125" customWidth="1"/>
    <col min="17" max="17" width="17.140625" customWidth="1"/>
    <col min="18" max="18" width="27" style="1" customWidth="1"/>
    <col min="19" max="19" width="12" customWidth="1"/>
    <col min="20" max="20" width="14.42578125" customWidth="1"/>
    <col min="21" max="21" width="15.85546875" customWidth="1"/>
    <col min="22" max="22" width="26.85546875" style="1" customWidth="1"/>
    <col min="23" max="23" width="7.85546875" customWidth="1"/>
    <col min="24" max="24" width="9" customWidth="1"/>
    <col min="25" max="25" width="7.42578125" style="1" customWidth="1"/>
    <col min="26" max="26" width="7.140625" customWidth="1"/>
    <col min="27" max="27" width="8.42578125" customWidth="1"/>
    <col min="28" max="28" width="41.85546875" customWidth="1"/>
    <col min="29" max="29" width="17.42578125" customWidth="1"/>
    <col min="30" max="30" width="5" customWidth="1"/>
    <col min="31" max="31" width="10" hidden="1" customWidth="1"/>
    <col min="32" max="32" width="11.42578125" customWidth="1"/>
    <col min="33" max="33" width="11.140625" customWidth="1"/>
    <col min="34" max="34" width="14.42578125" style="4" customWidth="1"/>
    <col min="35" max="35" width="27.140625" style="3" customWidth="1"/>
    <col min="40" max="40" width="13.42578125" customWidth="1"/>
    <col min="43" max="43" width="8.85546875" hidden="1" customWidth="1"/>
    <col min="45" max="45" width="0" hidden="1" customWidth="1"/>
  </cols>
  <sheetData>
    <row r="1" spans="1:45" ht="15.75" thickBot="1">
      <c r="K1" s="63" t="s">
        <v>343</v>
      </c>
      <c r="L1" s="350" t="str">
        <f ca="1">IF('1. Introduction'!C6='1. Introduction'!M4,TEXT('1. Introduction'!C13,"mmmm d, yyy"),"2-4 Years Remaining selected.. Proceed to Sheet 4. JUST-R 2-4 Years Assessment")</f>
        <v>January 8, 2026</v>
      </c>
      <c r="M1" s="350"/>
      <c r="N1" s="350"/>
      <c r="O1" s="63" t="s">
        <v>343</v>
      </c>
      <c r="P1" s="350" t="str">
        <f ca="1">IF('1. Introduction'!C6='1. Introduction'!M4,TEXT('1. Introduction'!C14,"mmmm d, yyy"),"2-4 Years Remaining selected. Proceed to Sheet 4. JUST-R 2-4 Years Assessment")</f>
        <v>July 2, 2026</v>
      </c>
      <c r="Q1" s="350"/>
      <c r="R1" s="350"/>
      <c r="S1" s="63" t="s">
        <v>343</v>
      </c>
      <c r="T1" s="350" t="str">
        <f ca="1">IF('1. Introduction'!C6='1. Introduction'!M4,TEXT('1. Introduction'!C15,"mmmm d, yyy"),"2-4 Years Remaining selected. Proceed to Sheet 4. JUST-R 2-4 Years Assessment")</f>
        <v>January 1, 2027</v>
      </c>
      <c r="U1" s="350"/>
      <c r="V1" s="350"/>
      <c r="AB1" s="1"/>
      <c r="AQ1" t="s">
        <v>344</v>
      </c>
    </row>
    <row r="2" spans="1:45" s="13" customFormat="1" ht="18.75" thickBot="1">
      <c r="A2" s="329" t="s">
        <v>29</v>
      </c>
      <c r="B2" s="331" t="s">
        <v>345</v>
      </c>
      <c r="C2" s="351" t="s">
        <v>30</v>
      </c>
      <c r="D2" s="353" t="s">
        <v>33</v>
      </c>
      <c r="E2" s="332"/>
      <c r="F2" s="338" t="s">
        <v>346</v>
      </c>
      <c r="G2" s="339"/>
      <c r="H2" s="339"/>
      <c r="I2" s="339"/>
      <c r="J2" s="340"/>
      <c r="K2" s="341" t="s">
        <v>347</v>
      </c>
      <c r="L2" s="342"/>
      <c r="M2" s="342"/>
      <c r="N2" s="343"/>
      <c r="O2" s="344" t="s">
        <v>348</v>
      </c>
      <c r="P2" s="345"/>
      <c r="Q2" s="345"/>
      <c r="R2" s="346"/>
      <c r="S2" s="347" t="s">
        <v>349</v>
      </c>
      <c r="T2" s="348"/>
      <c r="U2" s="348"/>
      <c r="V2" s="349"/>
      <c r="W2" s="14"/>
      <c r="Y2" s="49"/>
      <c r="Z2" s="49"/>
      <c r="AA2"/>
      <c r="AB2" s="334" t="s">
        <v>350</v>
      </c>
      <c r="AC2" s="335"/>
      <c r="AD2" s="335"/>
      <c r="AE2" s="336"/>
      <c r="AF2" s="336"/>
      <c r="AG2" s="336"/>
      <c r="AH2" s="336"/>
      <c r="AI2" s="337"/>
      <c r="AJ2"/>
      <c r="AQ2" t="s">
        <v>351</v>
      </c>
      <c r="AS2" s="47" t="s">
        <v>352</v>
      </c>
    </row>
    <row r="3" spans="1:45" s="11" customFormat="1" ht="19.5" thickBot="1">
      <c r="A3" s="330"/>
      <c r="B3" s="331"/>
      <c r="C3" s="352"/>
      <c r="D3" s="354"/>
      <c r="E3" s="333"/>
      <c r="F3" s="276" t="s">
        <v>353</v>
      </c>
      <c r="G3" s="277" t="s">
        <v>354</v>
      </c>
      <c r="H3" s="278" t="s">
        <v>355</v>
      </c>
      <c r="I3" s="278" t="s">
        <v>356</v>
      </c>
      <c r="J3" s="279" t="s">
        <v>357</v>
      </c>
      <c r="K3" s="125" t="s">
        <v>23</v>
      </c>
      <c r="L3" s="280" t="s">
        <v>355</v>
      </c>
      <c r="M3" s="281" t="s">
        <v>356</v>
      </c>
      <c r="N3" s="282" t="s">
        <v>357</v>
      </c>
      <c r="O3" s="126" t="s">
        <v>24</v>
      </c>
      <c r="P3" s="283" t="s">
        <v>355</v>
      </c>
      <c r="Q3" s="284" t="s">
        <v>356</v>
      </c>
      <c r="R3" s="285" t="s">
        <v>357</v>
      </c>
      <c r="S3" s="35" t="s">
        <v>25</v>
      </c>
      <c r="T3" s="94" t="s">
        <v>355</v>
      </c>
      <c r="U3" s="91" t="s">
        <v>356</v>
      </c>
      <c r="V3" s="36" t="s">
        <v>357</v>
      </c>
      <c r="W3" s="12"/>
      <c r="X3" s="286"/>
      <c r="Y3" s="41"/>
      <c r="Z3" s="42"/>
      <c r="AA3" s="2"/>
      <c r="AB3" s="53" t="s">
        <v>30</v>
      </c>
      <c r="AC3" s="61" t="s">
        <v>33</v>
      </c>
      <c r="AD3" s="65"/>
      <c r="AE3" s="58" t="s">
        <v>354</v>
      </c>
      <c r="AF3" s="55" t="s">
        <v>358</v>
      </c>
      <c r="AG3" s="55" t="s">
        <v>359</v>
      </c>
      <c r="AH3" s="55" t="s">
        <v>360</v>
      </c>
      <c r="AI3" s="53" t="s">
        <v>357</v>
      </c>
      <c r="AJ3" s="2"/>
      <c r="AK3" s="286"/>
      <c r="AL3" s="286"/>
      <c r="AM3" s="286"/>
      <c r="AN3" s="286"/>
      <c r="AO3" s="286"/>
      <c r="AP3" s="286"/>
      <c r="AQ3" s="286"/>
      <c r="AR3" s="286"/>
      <c r="AS3" s="48" t="s">
        <v>361</v>
      </c>
    </row>
    <row r="4" spans="1:45" ht="30">
      <c r="A4" s="82" t="s">
        <v>344</v>
      </c>
      <c r="B4" s="81" t="str">
        <f>IF(A4="Selected","Yes","No")</f>
        <v>Yes</v>
      </c>
      <c r="C4" s="7" t="str">
        <f>'2. Metrics Overview'!B5</f>
        <v>Diversity of experiential knowledge leveraged in the work or project</v>
      </c>
      <c r="D4" s="9" t="str">
        <f>'2. Metrics Overview'!E5</f>
        <v>Varies</v>
      </c>
      <c r="E4" s="48" t="s">
        <v>361</v>
      </c>
      <c r="F4" s="15"/>
      <c r="G4" s="16"/>
      <c r="H4" s="17"/>
      <c r="I4" s="17"/>
      <c r="J4" s="18"/>
      <c r="K4" s="23"/>
      <c r="L4" s="83"/>
      <c r="M4" s="85"/>
      <c r="N4" s="24"/>
      <c r="O4" s="31"/>
      <c r="P4" s="89"/>
      <c r="Q4" s="87"/>
      <c r="R4" s="32"/>
      <c r="S4" s="37"/>
      <c r="T4" s="95"/>
      <c r="U4" s="92"/>
      <c r="V4" s="38"/>
      <c r="AB4" s="7" t="str">
        <f t="shared" ref="AB4:AB39" si="0">C4</f>
        <v>Diversity of experiential knowledge leveraged in the work or project</v>
      </c>
      <c r="AC4" s="64" t="str">
        <f t="shared" ref="AC4:AC39" si="1">D4</f>
        <v>Varies</v>
      </c>
      <c r="AD4" s="48" t="s">
        <v>361</v>
      </c>
      <c r="AE4" s="59">
        <f>IF('2. Metrics Overview'!A5="Selected",G4,"N/A")</f>
        <v>0</v>
      </c>
      <c r="AF4" s="56">
        <f>IF('2. Metrics Overview'!A5="Selected",K4,"N/A")</f>
        <v>0</v>
      </c>
      <c r="AG4" s="56">
        <f>IF('2. Metrics Overview'!A5="Selected",IF(ISBLANK(S4), IF(ISBLANK(O4),K4, O4),S4),"N/A")</f>
        <v>0</v>
      </c>
      <c r="AH4" s="56">
        <f>IF('2. Metrics Overview'!A5="Selected",IF(AND(ISNUMBER(AF4),ISNUMBER(AG4)),(AG4-AF4), "qualitative change"), "not assessed")</f>
        <v>0</v>
      </c>
      <c r="AI4" s="7"/>
    </row>
    <row r="5" spans="1:45" ht="18.75">
      <c r="A5" s="56" t="s">
        <v>344</v>
      </c>
      <c r="B5" s="81" t="str">
        <f t="shared" ref="B5:B39" si="2">IF(A5="Selected","Yes","No")</f>
        <v>Yes</v>
      </c>
      <c r="C5" s="7" t="str">
        <f>'2. Metrics Overview'!B6</f>
        <v>Accountability level</v>
      </c>
      <c r="D5" s="9" t="str">
        <f>'2. Metrics Overview'!E6</f>
        <v>Varies</v>
      </c>
      <c r="E5" s="48" t="s">
        <v>361</v>
      </c>
      <c r="F5" s="15"/>
      <c r="G5" s="16"/>
      <c r="H5" s="17"/>
      <c r="I5" s="17"/>
      <c r="J5" s="18"/>
      <c r="K5" s="23"/>
      <c r="L5" s="83"/>
      <c r="M5" s="85"/>
      <c r="N5" s="24"/>
      <c r="O5" s="31"/>
      <c r="P5" s="89"/>
      <c r="Q5" s="87"/>
      <c r="R5" s="32"/>
      <c r="S5" s="37"/>
      <c r="T5" s="95"/>
      <c r="U5" s="92"/>
      <c r="V5" s="38"/>
      <c r="AB5" s="7" t="str">
        <f t="shared" si="0"/>
        <v>Accountability level</v>
      </c>
      <c r="AC5" s="9" t="str">
        <f t="shared" si="1"/>
        <v>Varies</v>
      </c>
      <c r="AD5" s="50" t="s">
        <v>361</v>
      </c>
      <c r="AE5" s="59">
        <f>IF('2. Metrics Overview'!A6="Selected",G5,"N/A")</f>
        <v>0</v>
      </c>
      <c r="AF5" s="56">
        <f>IF('2. Metrics Overview'!A6="Selected",K5,"N/A")</f>
        <v>0</v>
      </c>
      <c r="AG5" s="56">
        <f>IF('2. Metrics Overview'!A6="Selected",IF(ISBLANK(S5), IF(ISBLANK(O5),K5, O5),S5),"N/A")</f>
        <v>0</v>
      </c>
      <c r="AH5" s="56">
        <f>IF('2. Metrics Overview'!A6="Selected",IF(AND(ISNUMBER(AF5),ISNUMBER(AG5)),(AG5-AF5), "qualitative change"), "not assessed")</f>
        <v>0</v>
      </c>
      <c r="AI5" s="7"/>
    </row>
    <row r="6" spans="1:45" ht="18.75">
      <c r="A6" s="56" t="s">
        <v>344</v>
      </c>
      <c r="B6" s="81" t="str">
        <f t="shared" si="2"/>
        <v>Yes</v>
      </c>
      <c r="C6" s="7" t="str">
        <f>'2. Metrics Overview'!B7</f>
        <v>Capability to communicate with stakeholders</v>
      </c>
      <c r="D6" s="9" t="str">
        <f>'2. Metrics Overview'!E7</f>
        <v>Varies</v>
      </c>
      <c r="E6" s="48" t="s">
        <v>361</v>
      </c>
      <c r="F6" s="15"/>
      <c r="G6" s="16"/>
      <c r="H6" s="17"/>
      <c r="I6" s="17"/>
      <c r="J6" s="18"/>
      <c r="K6" s="23"/>
      <c r="L6" s="83"/>
      <c r="M6" s="85"/>
      <c r="N6" s="24"/>
      <c r="O6" s="31"/>
      <c r="P6" s="89"/>
      <c r="Q6" s="87"/>
      <c r="R6" s="32"/>
      <c r="S6" s="37"/>
      <c r="T6" s="95"/>
      <c r="U6" s="92"/>
      <c r="V6" s="38"/>
      <c r="AB6" s="7" t="str">
        <f t="shared" si="0"/>
        <v>Capability to communicate with stakeholders</v>
      </c>
      <c r="AC6" s="9" t="str">
        <f t="shared" si="1"/>
        <v>Varies</v>
      </c>
      <c r="AD6" s="50" t="s">
        <v>361</v>
      </c>
      <c r="AE6" s="59">
        <f>IF('2. Metrics Overview'!A7="Selected",G6,"N/A")</f>
        <v>0</v>
      </c>
      <c r="AF6" s="56">
        <f>IF('2. Metrics Overview'!A7="Selected",K6,"N/A")</f>
        <v>0</v>
      </c>
      <c r="AG6" s="56">
        <f>IF('2. Metrics Overview'!A7="Selected",IF(ISBLANK(S6), IF(ISBLANK(O6),K6, O6),S6),"N/A")</f>
        <v>0</v>
      </c>
      <c r="AH6" s="56">
        <f>IF('2. Metrics Overview'!A7="Selected",IF(AND(ISNUMBER(AF6),ISNUMBER(AG6)),(AG6-AF6), "qualitative change"), "not assessed")</f>
        <v>0</v>
      </c>
      <c r="AI6" s="7"/>
    </row>
    <row r="7" spans="1:45" ht="60">
      <c r="A7" s="56" t="s">
        <v>344</v>
      </c>
      <c r="B7" s="81" t="str">
        <f t="shared" si="2"/>
        <v>Yes</v>
      </c>
      <c r="C7" s="7" t="str">
        <f>'2. Metrics Overview'!B8</f>
        <v>Percentage of team members who believe it is important to consider/address issues related to social justice/inclusion in their work and/or methodologies</v>
      </c>
      <c r="D7" s="9" t="str">
        <f>'2. Metrics Overview'!E8</f>
        <v>Percentage (%)</v>
      </c>
      <c r="E7" s="48" t="s">
        <v>361</v>
      </c>
      <c r="F7" s="15"/>
      <c r="G7" s="16"/>
      <c r="H7" s="17"/>
      <c r="I7" s="17"/>
      <c r="J7" s="18"/>
      <c r="K7" s="23"/>
      <c r="L7" s="83"/>
      <c r="M7" s="85"/>
      <c r="N7" s="24"/>
      <c r="O7" s="31"/>
      <c r="P7" s="89"/>
      <c r="Q7" s="87"/>
      <c r="R7" s="32"/>
      <c r="S7" s="37"/>
      <c r="T7" s="95"/>
      <c r="U7" s="92"/>
      <c r="V7" s="38"/>
      <c r="AB7" s="7" t="str">
        <f t="shared" si="0"/>
        <v>Percentage of team members who believe it is important to consider/address issues related to social justice/inclusion in their work and/or methodologies</v>
      </c>
      <c r="AC7" s="9" t="str">
        <f t="shared" si="1"/>
        <v>Percentage (%)</v>
      </c>
      <c r="AD7" s="50" t="s">
        <v>361</v>
      </c>
      <c r="AE7" s="59">
        <f>IF('2. Metrics Overview'!A8="Selected",G7,"N/A")</f>
        <v>0</v>
      </c>
      <c r="AF7" s="56">
        <f>IF('2. Metrics Overview'!A8="Selected",K7,"N/A")</f>
        <v>0</v>
      </c>
      <c r="AG7" s="56">
        <f>IF('2. Metrics Overview'!A8="Selected",IF(ISBLANK(S7), IF(ISBLANK(O7),K7, O7),S7),"N/A")</f>
        <v>0</v>
      </c>
      <c r="AH7" s="56">
        <f>IF('2. Metrics Overview'!A8="Selected",IF(AND(ISNUMBER(AF7),ISNUMBER(AG7)),(AG7-AF7), "qualitative change"), "not assessed")</f>
        <v>0</v>
      </c>
      <c r="AI7" s="54"/>
    </row>
    <row r="8" spans="1:45" ht="18.75">
      <c r="A8" s="56" t="s">
        <v>344</v>
      </c>
      <c r="B8" s="81" t="str">
        <f t="shared" si="2"/>
        <v>Yes</v>
      </c>
      <c r="C8" s="7" t="str">
        <f>'2. Metrics Overview'!B9</f>
        <v>Number of social science papers reviewed</v>
      </c>
      <c r="D8" s="9" t="str">
        <f>'2. Metrics Overview'!E9</f>
        <v>Number of Papers</v>
      </c>
      <c r="E8" s="48" t="s">
        <v>361</v>
      </c>
      <c r="F8" s="15"/>
      <c r="G8" s="16"/>
      <c r="H8" s="17"/>
      <c r="I8" s="17"/>
      <c r="J8" s="18"/>
      <c r="K8" s="23"/>
      <c r="L8" s="83"/>
      <c r="M8" s="85"/>
      <c r="N8" s="24"/>
      <c r="O8" s="31"/>
      <c r="P8" s="89"/>
      <c r="Q8" s="87"/>
      <c r="R8" s="32"/>
      <c r="S8" s="37"/>
      <c r="T8" s="95"/>
      <c r="U8" s="92"/>
      <c r="V8" s="38"/>
      <c r="AB8" s="7" t="str">
        <f t="shared" si="0"/>
        <v>Number of social science papers reviewed</v>
      </c>
      <c r="AC8" s="9" t="str">
        <f t="shared" si="1"/>
        <v>Number of Papers</v>
      </c>
      <c r="AD8" s="50" t="s">
        <v>361</v>
      </c>
      <c r="AE8" s="59">
        <f>IF('2. Metrics Overview'!A9="Selected",G8,"N/A")</f>
        <v>0</v>
      </c>
      <c r="AF8" s="56">
        <f>IF('2. Metrics Overview'!A9="Selected",K8,"N/A")</f>
        <v>0</v>
      </c>
      <c r="AG8" s="56">
        <f>IF('2. Metrics Overview'!A9="Selected",IF(ISBLANK(S8), IF(ISBLANK(O8),K8, O8),S8),"N/A")</f>
        <v>0</v>
      </c>
      <c r="AH8" s="56">
        <f>IF('2. Metrics Overview'!A9="Selected",IF(AND(ISNUMBER(AF8),ISNUMBER(AG8)),(AG8-AF8), "qualitative change"), "not assessed")</f>
        <v>0</v>
      </c>
      <c r="AI8" s="7"/>
    </row>
    <row r="9" spans="1:45" ht="30">
      <c r="A9" s="56" t="s">
        <v>344</v>
      </c>
      <c r="B9" s="81" t="str">
        <f t="shared" si="2"/>
        <v>Yes</v>
      </c>
      <c r="C9" s="7" t="str">
        <f>'2. Metrics Overview'!B10</f>
        <v>Diversity of authors of scientific papers reviewed</v>
      </c>
      <c r="D9" s="9" t="str">
        <f>'2. Metrics Overview'!E10</f>
        <v>Varies</v>
      </c>
      <c r="E9" s="48" t="s">
        <v>361</v>
      </c>
      <c r="F9" s="15"/>
      <c r="G9" s="16"/>
      <c r="H9" s="17"/>
      <c r="I9" s="17"/>
      <c r="J9" s="18"/>
      <c r="K9" s="23"/>
      <c r="L9" s="83"/>
      <c r="M9" s="85"/>
      <c r="N9" s="24"/>
      <c r="O9" s="31"/>
      <c r="P9" s="89"/>
      <c r="Q9" s="87"/>
      <c r="R9" s="32"/>
      <c r="S9" s="37"/>
      <c r="T9" s="95"/>
      <c r="U9" s="92"/>
      <c r="V9" s="38"/>
      <c r="AB9" s="7" t="str">
        <f t="shared" si="0"/>
        <v>Diversity of authors of scientific papers reviewed</v>
      </c>
      <c r="AC9" s="9" t="str">
        <f t="shared" si="1"/>
        <v>Varies</v>
      </c>
      <c r="AD9" s="50" t="s">
        <v>361</v>
      </c>
      <c r="AE9" s="59">
        <f>IF('2. Metrics Overview'!A10="Selected",G9,"N/A")</f>
        <v>0</v>
      </c>
      <c r="AF9" s="56">
        <f>IF('2. Metrics Overview'!A10="Selected",K9,"N/A")</f>
        <v>0</v>
      </c>
      <c r="AG9" s="56">
        <f>IF('2. Metrics Overview'!A10="Selected",IF(ISBLANK(S9), IF(ISBLANK(O9),K9, O9),S9),"N/A")</f>
        <v>0</v>
      </c>
      <c r="AH9" s="56">
        <f>IF('2. Metrics Overview'!A10="Selected",IF(AND(ISNUMBER(AF9),ISNUMBER(AG9)),(AG9-AF9), "qualitative change"), "not assessed")</f>
        <v>0</v>
      </c>
      <c r="AI9" s="54"/>
    </row>
    <row r="10" spans="1:45" ht="30">
      <c r="A10" s="56" t="s">
        <v>344</v>
      </c>
      <c r="B10" s="81" t="str">
        <f t="shared" si="2"/>
        <v>Yes</v>
      </c>
      <c r="C10" s="7" t="str">
        <f>'2. Metrics Overview'!B11</f>
        <v>Number of nonacademic sources reviewed</v>
      </c>
      <c r="D10" s="9" t="str">
        <f>'2. Metrics Overview'!E11</f>
        <v>Number of Sources</v>
      </c>
      <c r="E10" s="48" t="s">
        <v>361</v>
      </c>
      <c r="F10" s="15"/>
      <c r="G10" s="16"/>
      <c r="H10" s="17"/>
      <c r="I10" s="17"/>
      <c r="J10" s="18"/>
      <c r="K10" s="23"/>
      <c r="L10" s="83"/>
      <c r="M10" s="85"/>
      <c r="N10" s="24"/>
      <c r="O10" s="31"/>
      <c r="P10" s="89"/>
      <c r="Q10" s="87"/>
      <c r="R10" s="32"/>
      <c r="S10" s="37"/>
      <c r="T10" s="95"/>
      <c r="U10" s="92"/>
      <c r="V10" s="38"/>
      <c r="AB10" s="7" t="str">
        <f t="shared" si="0"/>
        <v>Number of nonacademic sources reviewed</v>
      </c>
      <c r="AC10" s="9" t="str">
        <f t="shared" si="1"/>
        <v>Number of Sources</v>
      </c>
      <c r="AD10" s="50" t="s">
        <v>361</v>
      </c>
      <c r="AE10" s="59">
        <f>IF('2. Metrics Overview'!A11="Selected",G10,"N/A")</f>
        <v>0</v>
      </c>
      <c r="AF10" s="56">
        <f>IF('2. Metrics Overview'!A11="Selected",K10,"N/A")</f>
        <v>0</v>
      </c>
      <c r="AG10" s="56">
        <f>IF('2. Metrics Overview'!A11="Selected",IF(ISBLANK(S10), IF(ISBLANK(O10),K10, O10),S10),"N/A")</f>
        <v>0</v>
      </c>
      <c r="AH10" s="56">
        <f>IF('2. Metrics Overview'!A11="Selected",IF(AND(ISNUMBER(AF10),ISNUMBER(AG10)),(AG10-AF10), "qualitative change"), "not assessed")</f>
        <v>0</v>
      </c>
      <c r="AI10" s="7"/>
    </row>
    <row r="11" spans="1:45" ht="30">
      <c r="A11" s="56" t="s">
        <v>344</v>
      </c>
      <c r="B11" s="81" t="str">
        <f t="shared" si="2"/>
        <v>Yes</v>
      </c>
      <c r="C11" s="7" t="str">
        <f>'2. Metrics Overview'!B12</f>
        <v xml:space="preserve">Hazard level of extracting or synthesizing material inputs </v>
      </c>
      <c r="D11" s="9" t="str">
        <f>'2. Metrics Overview'!E12</f>
        <v>Varies</v>
      </c>
      <c r="E11" s="48" t="s">
        <v>352</v>
      </c>
      <c r="F11" s="15"/>
      <c r="G11" s="16"/>
      <c r="H11" s="17"/>
      <c r="I11" s="17"/>
      <c r="J11" s="18"/>
      <c r="K11" s="23"/>
      <c r="L11" s="83"/>
      <c r="M11" s="85"/>
      <c r="N11" s="24"/>
      <c r="O11" s="31"/>
      <c r="P11" s="89"/>
      <c r="Q11" s="87"/>
      <c r="R11" s="32"/>
      <c r="S11" s="37"/>
      <c r="T11" s="95"/>
      <c r="U11" s="92"/>
      <c r="V11" s="38"/>
      <c r="AB11" s="7" t="str">
        <f t="shared" si="0"/>
        <v xml:space="preserve">Hazard level of extracting or synthesizing material inputs </v>
      </c>
      <c r="AC11" s="9" t="str">
        <f t="shared" si="1"/>
        <v>Varies</v>
      </c>
      <c r="AD11" s="50" t="s">
        <v>352</v>
      </c>
      <c r="AE11" s="59">
        <f>IF('2. Metrics Overview'!A12="Selected",G11,"N/A")</f>
        <v>0</v>
      </c>
      <c r="AF11" s="56">
        <f>IF('2. Metrics Overview'!A12="Selected",K11,"N/A")</f>
        <v>0</v>
      </c>
      <c r="AG11" s="56">
        <f>IF('2. Metrics Overview'!A12="Selected",IF(ISBLANK(S11), IF(ISBLANK(O11),K11, O11),S11),"N/A")</f>
        <v>0</v>
      </c>
      <c r="AH11" s="56">
        <f>IF('2. Metrics Overview'!A12="Selected",IF(AND(ISNUMBER(AF11),ISNUMBER(AG11)),(AG11-AF11), "qualitative change"), "not assessed")</f>
        <v>0</v>
      </c>
      <c r="AI11" s="7"/>
    </row>
    <row r="12" spans="1:45" ht="30">
      <c r="A12" s="56" t="s">
        <v>344</v>
      </c>
      <c r="B12" s="81" t="str">
        <f t="shared" si="2"/>
        <v>Yes</v>
      </c>
      <c r="C12" s="7" t="str">
        <f>'2. Metrics Overview'!B13</f>
        <v>Number of alternatives explored to hazardous materials</v>
      </c>
      <c r="D12" s="9" t="str">
        <f>'2. Metrics Overview'!E13</f>
        <v>Number of Alternatives</v>
      </c>
      <c r="E12" s="48" t="s">
        <v>361</v>
      </c>
      <c r="F12" s="15"/>
      <c r="G12" s="16"/>
      <c r="H12" s="17"/>
      <c r="I12" s="17"/>
      <c r="J12" s="18"/>
      <c r="K12" s="23"/>
      <c r="L12" s="83"/>
      <c r="M12" s="85"/>
      <c r="N12" s="24"/>
      <c r="O12" s="31"/>
      <c r="P12" s="89"/>
      <c r="Q12" s="87"/>
      <c r="R12" s="32"/>
      <c r="S12" s="37"/>
      <c r="T12" s="95"/>
      <c r="U12" s="92"/>
      <c r="V12" s="38"/>
      <c r="AB12" s="7" t="str">
        <f t="shared" si="0"/>
        <v>Number of alternatives explored to hazardous materials</v>
      </c>
      <c r="AC12" s="9" t="str">
        <f t="shared" si="1"/>
        <v>Number of Alternatives</v>
      </c>
      <c r="AD12" s="50" t="s">
        <v>361</v>
      </c>
      <c r="AE12" s="59">
        <f>IF('2. Metrics Overview'!A13="Selected",G12,"N/A")</f>
        <v>0</v>
      </c>
      <c r="AF12" s="56">
        <f>IF('2. Metrics Overview'!A13="Selected",K12,"N/A")</f>
        <v>0</v>
      </c>
      <c r="AG12" s="56">
        <f>IF('2. Metrics Overview'!A13="Selected",IF(ISBLANK(S12), IF(ISBLANK(O12),K12, O12),S12),"N/A")</f>
        <v>0</v>
      </c>
      <c r="AH12" s="56">
        <f>IF('2. Metrics Overview'!A13="Selected",IF(AND(ISNUMBER(AF12),ISNUMBER(AG12)),(AG12-AF12), "qualitative change"), "not assessed")</f>
        <v>0</v>
      </c>
      <c r="AI12" s="7"/>
    </row>
    <row r="13" spans="1:45" ht="30">
      <c r="A13" s="56" t="s">
        <v>344</v>
      </c>
      <c r="B13" s="81" t="str">
        <f t="shared" si="2"/>
        <v>Yes</v>
      </c>
      <c r="C13" s="7" t="str">
        <f>'2. Metrics Overview'!B14</f>
        <v>Number of alternatives explored to unethically sourced materials</v>
      </c>
      <c r="D13" s="9" t="str">
        <f>'2. Metrics Overview'!E14</f>
        <v>Number of Alternatives</v>
      </c>
      <c r="E13" s="48" t="s">
        <v>361</v>
      </c>
      <c r="F13" s="15"/>
      <c r="G13" s="16"/>
      <c r="H13" s="17"/>
      <c r="I13" s="17"/>
      <c r="J13" s="18"/>
      <c r="K13" s="23"/>
      <c r="L13" s="83"/>
      <c r="M13" s="85"/>
      <c r="N13" s="24"/>
      <c r="O13" s="31"/>
      <c r="P13" s="89"/>
      <c r="Q13" s="87"/>
      <c r="R13" s="32"/>
      <c r="S13" s="37"/>
      <c r="T13" s="95"/>
      <c r="U13" s="92"/>
      <c r="V13" s="38"/>
      <c r="AB13" s="54" t="str">
        <f t="shared" si="0"/>
        <v>Number of alternatives explored to unethically sourced materials</v>
      </c>
      <c r="AC13" s="62" t="str">
        <f t="shared" si="1"/>
        <v>Number of Alternatives</v>
      </c>
      <c r="AD13" s="52" t="s">
        <v>361</v>
      </c>
      <c r="AE13" s="59">
        <f>IF('2. Metrics Overview'!A14="Selected",G13,"N/A")</f>
        <v>0</v>
      </c>
      <c r="AF13" s="56">
        <f>IF('2. Metrics Overview'!A14="Selected",K13,"N/A")</f>
        <v>0</v>
      </c>
      <c r="AG13" s="56">
        <f>IF('2. Metrics Overview'!A14="Selected",IF(ISBLANK(S13), IF(ISBLANK(O13),K13, O13),S13),"N/A")</f>
        <v>0</v>
      </c>
      <c r="AH13" s="56">
        <f>IF('2. Metrics Overview'!A14="Selected",IF(AND(ISNUMBER(AF13),ISNUMBER(AG13)),(AG13-AF13), "qualitative change"), "not assessed")</f>
        <v>0</v>
      </c>
      <c r="AI13" s="54"/>
    </row>
    <row r="14" spans="1:45" ht="30">
      <c r="A14" s="56" t="s">
        <v>344</v>
      </c>
      <c r="B14" s="81" t="str">
        <f t="shared" si="2"/>
        <v>Yes</v>
      </c>
      <c r="C14" s="7" t="str">
        <f>'2. Metrics Overview'!B15</f>
        <v>Estimated energy consumed during project activities</v>
      </c>
      <c r="D14" s="9" t="str">
        <f>'2. Metrics Overview'!E15</f>
        <v>Consumption/Time (e.g., kWh/year)</v>
      </c>
      <c r="E14" s="48" t="s">
        <v>352</v>
      </c>
      <c r="F14" s="15"/>
      <c r="G14" s="16"/>
      <c r="H14" s="17"/>
      <c r="I14" s="17"/>
      <c r="J14" s="18"/>
      <c r="K14" s="23"/>
      <c r="L14" s="83"/>
      <c r="M14" s="85"/>
      <c r="N14" s="24"/>
      <c r="O14" s="31"/>
      <c r="P14" s="89"/>
      <c r="Q14" s="87"/>
      <c r="R14" s="32"/>
      <c r="S14" s="37"/>
      <c r="T14" s="95"/>
      <c r="U14" s="92"/>
      <c r="V14" s="38"/>
      <c r="AB14" s="7" t="str">
        <f t="shared" si="0"/>
        <v>Estimated energy consumed during project activities</v>
      </c>
      <c r="AC14" s="9" t="str">
        <f t="shared" si="1"/>
        <v>Consumption/Time (e.g., kWh/year)</v>
      </c>
      <c r="AD14" s="50" t="s">
        <v>352</v>
      </c>
      <c r="AE14" s="59">
        <f>IF('2. Metrics Overview'!A15="Selected",G14,"N/A")</f>
        <v>0</v>
      </c>
      <c r="AF14" s="56">
        <f>IF('2. Metrics Overview'!A15="Selected",K14,"N/A")</f>
        <v>0</v>
      </c>
      <c r="AG14" s="56">
        <f>IF('2. Metrics Overview'!A15="Selected",IF(ISBLANK(S14), IF(ISBLANK(O14),K14, O14),S14),"N/A")</f>
        <v>0</v>
      </c>
      <c r="AH14" s="56">
        <f>IF('2. Metrics Overview'!A15="Selected",IF(AND(ISNUMBER(AF14),ISNUMBER(AG14)),(AG14-AF14), "qualitative change"), "not assessed")</f>
        <v>0</v>
      </c>
      <c r="AI14" s="7"/>
    </row>
    <row r="15" spans="1:45" ht="45">
      <c r="A15" s="56" t="s">
        <v>344</v>
      </c>
      <c r="B15" s="81" t="str">
        <f t="shared" si="2"/>
        <v>Yes</v>
      </c>
      <c r="C15" s="7" t="str">
        <f>'2. Metrics Overview'!B16</f>
        <v>Estimated water consumed during project activities</v>
      </c>
      <c r="D15" s="9" t="str">
        <f>'2. Metrics Overview'!E16</f>
        <v>Consumption/Time (e.g., liters/year)</v>
      </c>
      <c r="E15" s="48" t="s">
        <v>352</v>
      </c>
      <c r="F15" s="15"/>
      <c r="G15" s="16"/>
      <c r="H15" s="17"/>
      <c r="I15" s="17"/>
      <c r="J15" s="18"/>
      <c r="K15" s="23"/>
      <c r="L15" s="83"/>
      <c r="M15" s="85"/>
      <c r="N15" s="24"/>
      <c r="O15" s="31"/>
      <c r="P15" s="89"/>
      <c r="Q15" s="87"/>
      <c r="R15" s="32"/>
      <c r="S15" s="37"/>
      <c r="T15" s="95"/>
      <c r="U15" s="92"/>
      <c r="V15" s="38"/>
      <c r="AB15" s="7" t="str">
        <f>C15</f>
        <v>Estimated water consumed during project activities</v>
      </c>
      <c r="AC15" s="9" t="str">
        <f>D15</f>
        <v>Consumption/Time (e.g., liters/year)</v>
      </c>
      <c r="AD15" s="50" t="s">
        <v>352</v>
      </c>
      <c r="AE15" s="59"/>
      <c r="AF15" s="56">
        <f>IF('2. Metrics Overview'!A16="Selected",K15,"N/A")</f>
        <v>0</v>
      </c>
      <c r="AG15" s="56">
        <f>IF('2. Metrics Overview'!A16="Selected",IF(ISBLANK(S15), IF(ISBLANK(O15),K15, O15),S15),"N/A")</f>
        <v>0</v>
      </c>
      <c r="AH15" s="56">
        <f>IF('2. Metrics Overview'!A16="Selected",IF(AND(ISNUMBER(AF15),ISNUMBER(AG15)),(AG15-AF15), "qualitative change"), "not assessed")</f>
        <v>0</v>
      </c>
      <c r="AI15" s="7"/>
    </row>
    <row r="16" spans="1:45" ht="18.75">
      <c r="A16" s="56" t="s">
        <v>344</v>
      </c>
      <c r="B16" s="81" t="str">
        <f t="shared" si="2"/>
        <v>Yes</v>
      </c>
      <c r="C16" s="7" t="str">
        <f>'2. Metrics Overview'!B17</f>
        <v>Estimated land use during project activities</v>
      </c>
      <c r="D16" s="9" t="str">
        <f>'2. Metrics Overview'!E17</f>
        <v>High or Low</v>
      </c>
      <c r="E16" s="48" t="s">
        <v>352</v>
      </c>
      <c r="F16" s="15"/>
      <c r="G16" s="16"/>
      <c r="H16" s="17"/>
      <c r="I16" s="17"/>
      <c r="J16" s="18"/>
      <c r="K16" s="23"/>
      <c r="L16" s="83"/>
      <c r="M16" s="85"/>
      <c r="N16" s="24"/>
      <c r="O16" s="31"/>
      <c r="P16" s="89"/>
      <c r="Q16" s="87"/>
      <c r="R16" s="32"/>
      <c r="S16" s="37"/>
      <c r="T16" s="95"/>
      <c r="U16" s="92"/>
      <c r="V16" s="38"/>
      <c r="AB16" s="7" t="str">
        <f>C16</f>
        <v>Estimated land use during project activities</v>
      </c>
      <c r="AC16" s="9" t="str">
        <f>D16</f>
        <v>High or Low</v>
      </c>
      <c r="AD16" s="50" t="s">
        <v>352</v>
      </c>
      <c r="AE16" s="59"/>
      <c r="AF16" s="56">
        <f>IF('2. Metrics Overview'!A17="Selected",K16,"N/A")</f>
        <v>0</v>
      </c>
      <c r="AG16" s="56">
        <f>IF('2. Metrics Overview'!A17="Selected",IF(ISBLANK(S16), IF(ISBLANK(O16),K16, O16),S16),"N/A")</f>
        <v>0</v>
      </c>
      <c r="AH16" s="56">
        <f>IF('2. Metrics Overview'!A17="Selected",IF(AND(ISNUMBER(AF16),ISNUMBER(AG16)),(AG16-AF16), "qualitative change"), "not assessed")</f>
        <v>0</v>
      </c>
      <c r="AI16" s="7"/>
    </row>
    <row r="17" spans="1:35" ht="30">
      <c r="A17" s="56" t="s">
        <v>344</v>
      </c>
      <c r="B17" s="81" t="str">
        <f t="shared" si="2"/>
        <v>Yes</v>
      </c>
      <c r="C17" s="7" t="str">
        <f>'2. Metrics Overview'!B18</f>
        <v>Number of alternatives explored to resource-intensive processes</v>
      </c>
      <c r="D17" s="9" t="str">
        <f>'2. Metrics Overview'!E18</f>
        <v>Number of Alternatives</v>
      </c>
      <c r="E17" s="48" t="s">
        <v>361</v>
      </c>
      <c r="F17" s="15"/>
      <c r="G17" s="16"/>
      <c r="H17" s="17"/>
      <c r="I17" s="17"/>
      <c r="J17" s="18"/>
      <c r="K17" s="23"/>
      <c r="L17" s="83"/>
      <c r="M17" s="85"/>
      <c r="N17" s="24"/>
      <c r="O17" s="31"/>
      <c r="P17" s="89"/>
      <c r="Q17" s="87"/>
      <c r="R17" s="32"/>
      <c r="S17" s="37"/>
      <c r="T17" s="95"/>
      <c r="U17" s="92"/>
      <c r="V17" s="38"/>
      <c r="AB17" s="54" t="str">
        <f t="shared" si="0"/>
        <v>Number of alternatives explored to resource-intensive processes</v>
      </c>
      <c r="AC17" s="62" t="str">
        <f t="shared" si="1"/>
        <v>Number of Alternatives</v>
      </c>
      <c r="AD17" s="52" t="s">
        <v>361</v>
      </c>
      <c r="AE17" s="59">
        <f>IF('2. Metrics Overview'!A18="Selected",G17,"N/A")</f>
        <v>0</v>
      </c>
      <c r="AF17" s="56">
        <f>IF('2. Metrics Overview'!A18="Selected",K17,"N/A")</f>
        <v>0</v>
      </c>
      <c r="AG17" s="56">
        <f>IF('2. Metrics Overview'!A18="Selected",IF(ISBLANK(S17), IF(ISBLANK(O17),K17, O17),S17),"N/A")</f>
        <v>0</v>
      </c>
      <c r="AH17" s="56">
        <f>IF('2. Metrics Overview'!A18="Selected",IF(AND(ISNUMBER(AF17),ISNUMBER(AG17)),(AG17-AF17), "qualitative change"), "not assessed")</f>
        <v>0</v>
      </c>
      <c r="AI17" s="54"/>
    </row>
    <row r="18" spans="1:35" ht="30">
      <c r="A18" s="56" t="s">
        <v>344</v>
      </c>
      <c r="B18" s="81" t="str">
        <f t="shared" si="2"/>
        <v>Yes</v>
      </c>
      <c r="C18" s="7" t="str">
        <f>'2. Metrics Overview'!B19</f>
        <v>Number of environmental parameters tested</v>
      </c>
      <c r="D18" s="9" t="str">
        <f>'2. Metrics Overview'!E19</f>
        <v>Number of Tested Parameters</v>
      </c>
      <c r="E18" s="48" t="s">
        <v>361</v>
      </c>
      <c r="F18" s="15"/>
      <c r="G18" s="16"/>
      <c r="H18" s="17"/>
      <c r="I18" s="17"/>
      <c r="J18" s="18"/>
      <c r="K18" s="23"/>
      <c r="L18" s="83"/>
      <c r="M18" s="85"/>
      <c r="N18" s="24"/>
      <c r="O18" s="31"/>
      <c r="P18" s="89"/>
      <c r="Q18" s="87"/>
      <c r="R18" s="32"/>
      <c r="S18" s="37"/>
      <c r="T18" s="95"/>
      <c r="U18" s="92"/>
      <c r="V18" s="38"/>
      <c r="AB18" s="7" t="str">
        <f t="shared" si="0"/>
        <v>Number of environmental parameters tested</v>
      </c>
      <c r="AC18" s="9" t="str">
        <f t="shared" si="1"/>
        <v>Number of Tested Parameters</v>
      </c>
      <c r="AD18" s="50" t="s">
        <v>361</v>
      </c>
      <c r="AE18" s="59">
        <f>IF('2. Metrics Overview'!A19="Selected",G18,"N/A")</f>
        <v>0</v>
      </c>
      <c r="AF18" s="56">
        <f>IF('2. Metrics Overview'!A19="Selected",K18,"N/A")</f>
        <v>0</v>
      </c>
      <c r="AG18" s="56">
        <f>IF('2. Metrics Overview'!A19="Selected",IF(ISBLANK(S18), IF(ISBLANK(O18),K18, O18),S18),"N/A")</f>
        <v>0</v>
      </c>
      <c r="AH18" s="56">
        <f>IF('2. Metrics Overview'!A19="Selected",IF(AND(ISNUMBER(AF18),ISNUMBER(AG18)),(AG18-AF18), "qualitative change"), "not assessed")</f>
        <v>0</v>
      </c>
      <c r="AI18" s="7"/>
    </row>
    <row r="19" spans="1:35" ht="45">
      <c r="A19" s="56" t="s">
        <v>344</v>
      </c>
      <c r="B19" s="81" t="str">
        <f t="shared" si="2"/>
        <v>Yes</v>
      </c>
      <c r="C19" s="7" t="str">
        <f>'2. Metrics Overview'!B20</f>
        <v>Number of nontechnological solutions explored to solve key problems in project</v>
      </c>
      <c r="D19" s="9" t="str">
        <f>'2. Metrics Overview'!E20</f>
        <v>Number of Nontechnological Solutions</v>
      </c>
      <c r="E19" s="48" t="s">
        <v>361</v>
      </c>
      <c r="F19" s="15"/>
      <c r="G19" s="16"/>
      <c r="H19" s="17"/>
      <c r="I19" s="17"/>
      <c r="J19" s="18"/>
      <c r="K19" s="23"/>
      <c r="L19" s="83"/>
      <c r="M19" s="85"/>
      <c r="N19" s="24"/>
      <c r="O19" s="31"/>
      <c r="P19" s="89"/>
      <c r="Q19" s="87"/>
      <c r="R19" s="32"/>
      <c r="S19" s="37"/>
      <c r="T19" s="95"/>
      <c r="U19" s="92"/>
      <c r="V19" s="38"/>
      <c r="AB19" s="7" t="str">
        <f t="shared" si="0"/>
        <v>Number of nontechnological solutions explored to solve key problems in project</v>
      </c>
      <c r="AC19" s="9" t="str">
        <f t="shared" si="1"/>
        <v>Number of Nontechnological Solutions</v>
      </c>
      <c r="AD19" s="50" t="s">
        <v>361</v>
      </c>
      <c r="AE19" s="59">
        <f>IF('2. Metrics Overview'!A20="Selected",G19,"N/A")</f>
        <v>0</v>
      </c>
      <c r="AF19" s="56">
        <f>IF('2. Metrics Overview'!A20="Selected",K19,"N/A")</f>
        <v>0</v>
      </c>
      <c r="AG19" s="56">
        <f>IF('2. Metrics Overview'!A20="Selected",IF(ISBLANK(S19), IF(ISBLANK(O19),K19, O19),S19),"N/A")</f>
        <v>0</v>
      </c>
      <c r="AH19" s="56">
        <f>IF('2. Metrics Overview'!A20="Selected",IF(AND(ISNUMBER(AF19),ISNUMBER(AG19)),(AG19-AF19), "qualitative change"), "not assessed")</f>
        <v>0</v>
      </c>
      <c r="AI19" s="7"/>
    </row>
    <row r="20" spans="1:35" ht="18.75">
      <c r="A20" s="56" t="s">
        <v>344</v>
      </c>
      <c r="B20" s="81" t="str">
        <f t="shared" si="2"/>
        <v>Yes</v>
      </c>
      <c r="C20" s="7" t="str">
        <f>'2. Metrics Overview'!B21</f>
        <v xml:space="preserve">Hazard level of project processes </v>
      </c>
      <c r="D20" s="9" t="str">
        <f>'2. Metrics Overview'!E21</f>
        <v>Varies</v>
      </c>
      <c r="E20" s="48" t="s">
        <v>352</v>
      </c>
      <c r="F20" s="15"/>
      <c r="G20" s="16"/>
      <c r="H20" s="17"/>
      <c r="I20" s="17"/>
      <c r="J20" s="18"/>
      <c r="K20" s="23"/>
      <c r="L20" s="83"/>
      <c r="M20" s="85"/>
      <c r="N20" s="24"/>
      <c r="O20" s="31"/>
      <c r="P20" s="89"/>
      <c r="Q20" s="87"/>
      <c r="R20" s="32"/>
      <c r="S20" s="37"/>
      <c r="T20" s="95"/>
      <c r="U20" s="92"/>
      <c r="V20" s="38"/>
      <c r="AB20" s="54" t="str">
        <f t="shared" si="0"/>
        <v xml:space="preserve">Hazard level of project processes </v>
      </c>
      <c r="AC20" s="62" t="str">
        <f t="shared" si="1"/>
        <v>Varies</v>
      </c>
      <c r="AD20" s="52" t="s">
        <v>352</v>
      </c>
      <c r="AE20" s="123">
        <f>IF('2. Metrics Overview'!A21="Selected",G20,"N/A")</f>
        <v>0</v>
      </c>
      <c r="AF20" s="82">
        <f>IF('2. Metrics Overview'!A21="Selected",K20,"N/A")</f>
        <v>0</v>
      </c>
      <c r="AG20" s="82">
        <f>IF('2. Metrics Overview'!A21="Selected",IF(ISBLANK(S20), IF(ISBLANK(O20),K20, O20),S20),"N/A")</f>
        <v>0</v>
      </c>
      <c r="AH20" s="82">
        <f>IF('2. Metrics Overview'!A21="Selected",IF(AND(ISNUMBER(AF20),ISNUMBER(AG20)),(AG20-AF20), "qualitative change"), "not assessed")</f>
        <v>0</v>
      </c>
      <c r="AI20" s="54"/>
    </row>
    <row r="21" spans="1:35" ht="18.75">
      <c r="A21" s="56" t="s">
        <v>344</v>
      </c>
      <c r="B21" s="81" t="str">
        <f t="shared" si="2"/>
        <v>Yes</v>
      </c>
      <c r="C21" s="7" t="str">
        <f>'2. Metrics Overview'!B22</f>
        <v xml:space="preserve">Hazard level of managing waste </v>
      </c>
      <c r="D21" s="9" t="str">
        <f>'2. Metrics Overview'!E22</f>
        <v>Varies</v>
      </c>
      <c r="E21" s="48" t="s">
        <v>352</v>
      </c>
      <c r="F21" s="15"/>
      <c r="G21" s="16"/>
      <c r="H21" s="17"/>
      <c r="I21" s="17"/>
      <c r="J21" s="18"/>
      <c r="K21" s="23"/>
      <c r="L21" s="83"/>
      <c r="M21" s="85"/>
      <c r="N21" s="24"/>
      <c r="O21" s="31"/>
      <c r="P21" s="89"/>
      <c r="Q21" s="87"/>
      <c r="R21" s="32"/>
      <c r="S21" s="37"/>
      <c r="T21" s="95"/>
      <c r="U21" s="92"/>
      <c r="V21" s="38"/>
      <c r="AB21" s="7" t="str">
        <f t="shared" si="0"/>
        <v xml:space="preserve">Hazard level of managing waste </v>
      </c>
      <c r="AC21" s="9" t="str">
        <f t="shared" si="1"/>
        <v>Varies</v>
      </c>
      <c r="AD21" s="50" t="s">
        <v>352</v>
      </c>
      <c r="AE21" s="59">
        <f>IF('2. Metrics Overview'!A22="Selected",G21,"N/A")</f>
        <v>0</v>
      </c>
      <c r="AF21" s="56">
        <f>IF('2. Metrics Overview'!A22="Selected",K21,"N/A")</f>
        <v>0</v>
      </c>
      <c r="AG21" s="56">
        <f>IF('2. Metrics Overview'!A22="Selected",IF(ISBLANK(S21), IF(ISBLANK(O21),K21, O21),S21),"N/A")</f>
        <v>0</v>
      </c>
      <c r="AH21" s="56">
        <f>IF('2. Metrics Overview'!A22="Selected",IF(AND(ISNUMBER(AF21),ISNUMBER(AG21)),(AG21-AF21), "qualitative change"), "not assessed")</f>
        <v>0</v>
      </c>
      <c r="AI21" s="7"/>
    </row>
    <row r="22" spans="1:35" ht="30">
      <c r="A22" s="56" t="s">
        <v>344</v>
      </c>
      <c r="B22" s="81" t="str">
        <f t="shared" si="2"/>
        <v>Yes</v>
      </c>
      <c r="C22" s="7" t="str">
        <f>'2. Metrics Overview'!B23</f>
        <v>Number of alternatives explored to waste-intensive processes</v>
      </c>
      <c r="D22" s="9" t="str">
        <f>'2. Metrics Overview'!E23</f>
        <v>Number of Alternatives</v>
      </c>
      <c r="E22" s="48" t="s">
        <v>361</v>
      </c>
      <c r="F22" s="15"/>
      <c r="G22" s="16"/>
      <c r="H22" s="17"/>
      <c r="I22" s="17"/>
      <c r="J22" s="18"/>
      <c r="K22" s="23"/>
      <c r="L22" s="83"/>
      <c r="M22" s="85"/>
      <c r="N22" s="24"/>
      <c r="O22" s="31"/>
      <c r="P22" s="89"/>
      <c r="Q22" s="87"/>
      <c r="R22" s="32"/>
      <c r="S22" s="37"/>
      <c r="T22" s="95"/>
      <c r="U22" s="92"/>
      <c r="V22" s="38"/>
      <c r="AB22" s="7" t="str">
        <f t="shared" si="0"/>
        <v>Number of alternatives explored to waste-intensive processes</v>
      </c>
      <c r="AC22" s="9" t="str">
        <f t="shared" si="1"/>
        <v>Number of Alternatives</v>
      </c>
      <c r="AD22" s="50" t="s">
        <v>361</v>
      </c>
      <c r="AE22" s="59">
        <f>IF('2. Metrics Overview'!A23="Selected",G22,"N/A")</f>
        <v>0</v>
      </c>
      <c r="AF22" s="56">
        <f>IF('2. Metrics Overview'!A23="Selected",K22,"N/A")</f>
        <v>0</v>
      </c>
      <c r="AG22" s="56">
        <f>IF('2. Metrics Overview'!A23="Selected",IF(ISBLANK(S22), IF(ISBLANK(O22),K22, O22),S22),"N/A")</f>
        <v>0</v>
      </c>
      <c r="AH22" s="56">
        <f>IF('2. Metrics Overview'!A23="Selected",IF(AND(ISNUMBER(AF22),ISNUMBER(AG22)),(AG22-AF22), "qualitative change"), "not assessed")</f>
        <v>0</v>
      </c>
      <c r="AI22" s="7"/>
    </row>
    <row r="23" spans="1:35" ht="30">
      <c r="A23" s="56" t="s">
        <v>344</v>
      </c>
      <c r="B23" s="81" t="str">
        <f t="shared" si="2"/>
        <v>Yes</v>
      </c>
      <c r="C23" s="7" t="str">
        <f>'2. Metrics Overview'!B24</f>
        <v>Estimated environmental cost of managing waste generated by project</v>
      </c>
      <c r="D23" s="9" t="str">
        <f>'2. Metrics Overview'!E24</f>
        <v>Varies</v>
      </c>
      <c r="E23" s="48" t="s">
        <v>352</v>
      </c>
      <c r="F23" s="15"/>
      <c r="G23" s="16"/>
      <c r="H23" s="17"/>
      <c r="I23" s="17"/>
      <c r="J23" s="18"/>
      <c r="K23" s="23"/>
      <c r="L23" s="83"/>
      <c r="M23" s="85"/>
      <c r="N23" s="24"/>
      <c r="O23" s="31"/>
      <c r="P23" s="89"/>
      <c r="Q23" s="87"/>
      <c r="R23" s="32"/>
      <c r="S23" s="37"/>
      <c r="T23" s="95"/>
      <c r="U23" s="92"/>
      <c r="V23" s="38"/>
      <c r="AB23" s="7" t="str">
        <f t="shared" si="0"/>
        <v>Estimated environmental cost of managing waste generated by project</v>
      </c>
      <c r="AC23" s="9" t="str">
        <f t="shared" si="1"/>
        <v>Varies</v>
      </c>
      <c r="AD23" s="50" t="s">
        <v>352</v>
      </c>
      <c r="AE23" s="59">
        <f>IF('2. Metrics Overview'!A24="Selected",G23,"N/A")</f>
        <v>0</v>
      </c>
      <c r="AF23" s="56">
        <f>IF('2. Metrics Overview'!A24="Selected",K23,"N/A")</f>
        <v>0</v>
      </c>
      <c r="AG23" s="56">
        <f>IF('2. Metrics Overview'!A24="Selected",IF(ISBLANK(S23), IF(ISBLANK(O23),K23, O23),S23),"N/A")</f>
        <v>0</v>
      </c>
      <c r="AH23" s="56">
        <f>IF('2. Metrics Overview'!A24="Selected",IF(AND(ISNUMBER(AF23),ISNUMBER(AG23)),(AG23-AF23), "qualitative change"), "not assessed")</f>
        <v>0</v>
      </c>
      <c r="AI23" s="7"/>
    </row>
    <row r="24" spans="1:35" ht="30">
      <c r="A24" s="56" t="s">
        <v>344</v>
      </c>
      <c r="B24" s="81" t="str">
        <f t="shared" si="2"/>
        <v>Yes</v>
      </c>
      <c r="C24" s="7" t="str">
        <f>'2. Metrics Overview'!B25</f>
        <v xml:space="preserve">Estimated health cost of managing waste generated by project </v>
      </c>
      <c r="D24" s="9" t="str">
        <f>'2. Metrics Overview'!E25</f>
        <v>Varies</v>
      </c>
      <c r="E24" s="48" t="s">
        <v>352</v>
      </c>
      <c r="F24" s="15"/>
      <c r="G24" s="16"/>
      <c r="H24" s="17"/>
      <c r="I24" s="17"/>
      <c r="J24" s="18"/>
      <c r="K24" s="23"/>
      <c r="L24" s="83"/>
      <c r="M24" s="85"/>
      <c r="N24" s="24"/>
      <c r="O24" s="31"/>
      <c r="P24" s="89"/>
      <c r="Q24" s="87"/>
      <c r="R24" s="32"/>
      <c r="S24" s="37"/>
      <c r="T24" s="95"/>
      <c r="U24" s="92"/>
      <c r="V24" s="38"/>
      <c r="AB24" s="7" t="str">
        <f t="shared" si="0"/>
        <v xml:space="preserve">Estimated health cost of managing waste generated by project </v>
      </c>
      <c r="AC24" s="9" t="str">
        <f t="shared" si="1"/>
        <v>Varies</v>
      </c>
      <c r="AD24" s="50" t="s">
        <v>352</v>
      </c>
      <c r="AE24" s="59">
        <f>IF('2. Metrics Overview'!A25="Selected",G24,"N/A")</f>
        <v>0</v>
      </c>
      <c r="AF24" s="56">
        <f>IF('2. Metrics Overview'!A25="Selected",K24,"N/A")</f>
        <v>0</v>
      </c>
      <c r="AG24" s="56">
        <f>IF('2. Metrics Overview'!A25="Selected",IF(ISBLANK(S24), IF(ISBLANK(O24),K24, O24),S24),"N/A")</f>
        <v>0</v>
      </c>
      <c r="AH24" s="56">
        <f>IF('2. Metrics Overview'!A25="Selected",IF(AND(ISNUMBER(AF24),ISNUMBER(AG24)),(AG24-AF24), "qualitative change"), "not assessed")</f>
        <v>0</v>
      </c>
      <c r="AI24" s="7"/>
    </row>
    <row r="25" spans="1:35" ht="30">
      <c r="A25" s="56" t="s">
        <v>344</v>
      </c>
      <c r="B25" s="81" t="str">
        <f>IF(A25="Selected","Yes","No")</f>
        <v>Yes</v>
      </c>
      <c r="C25" s="7" t="str">
        <f>'2. Metrics Overview'!B26</f>
        <v xml:space="preserve">Extent to which hazards and costs would increase at industrial scale </v>
      </c>
      <c r="D25" s="9" t="str">
        <f>'2. Metrics Overview'!E26</f>
        <v>Varies</v>
      </c>
      <c r="E25" s="48" t="s">
        <v>352</v>
      </c>
      <c r="F25" s="15"/>
      <c r="G25" s="16"/>
      <c r="H25" s="17"/>
      <c r="I25" s="17"/>
      <c r="J25" s="18"/>
      <c r="K25" s="23"/>
      <c r="L25" s="83"/>
      <c r="M25" s="85"/>
      <c r="N25" s="24"/>
      <c r="O25" s="31"/>
      <c r="P25" s="89"/>
      <c r="Q25" s="87"/>
      <c r="R25" s="32"/>
      <c r="S25" s="37"/>
      <c r="T25" s="95"/>
      <c r="U25" s="92"/>
      <c r="V25" s="38"/>
      <c r="AB25" s="54" t="str">
        <f>C25</f>
        <v xml:space="preserve">Extent to which hazards and costs would increase at industrial scale </v>
      </c>
      <c r="AC25" s="62" t="str">
        <f>D25</f>
        <v>Varies</v>
      </c>
      <c r="AD25" s="52" t="s">
        <v>352</v>
      </c>
      <c r="AE25" s="59">
        <f>IF('2. Metrics Overview'!A26="Selected",G25,"N/A")</f>
        <v>0</v>
      </c>
      <c r="AF25" s="56">
        <f>IF('2. Metrics Overview'!A26="Selected",K25,"N/A")</f>
        <v>0</v>
      </c>
      <c r="AG25" s="56">
        <f>IF('2. Metrics Overview'!A26="Selected",IF(ISBLANK(S25), IF(ISBLANK(O25),K25, O25),S25),"N/A")</f>
        <v>0</v>
      </c>
      <c r="AH25" s="56">
        <f>IF('2. Metrics Overview'!A26="Selected",IF(AND(ISNUMBER(AF25),ISNUMBER(AG25)),(AG25-AF25), "qualitative change"), "not assessed")</f>
        <v>0</v>
      </c>
      <c r="AI25" s="54"/>
    </row>
    <row r="26" spans="1:35" ht="30">
      <c r="A26" s="56" t="s">
        <v>344</v>
      </c>
      <c r="B26" s="81" t="str">
        <f t="shared" si="2"/>
        <v>Yes</v>
      </c>
      <c r="C26" s="7" t="str">
        <f>'2. Metrics Overview'!B27</f>
        <v>Projected cost savings from operating the new technology vs. competing technologies</v>
      </c>
      <c r="D26" s="9" t="str">
        <f>'2. Metrics Overview'!E27</f>
        <v>Currency/Time
 (e.g., $/year)</v>
      </c>
      <c r="E26" s="48" t="s">
        <v>361</v>
      </c>
      <c r="F26" s="15"/>
      <c r="G26" s="16"/>
      <c r="H26" s="17"/>
      <c r="I26" s="17"/>
      <c r="J26" s="18"/>
      <c r="K26" s="23"/>
      <c r="L26" s="83"/>
      <c r="M26" s="85"/>
      <c r="N26" s="24"/>
      <c r="O26" s="31"/>
      <c r="P26" s="89"/>
      <c r="Q26" s="87"/>
      <c r="R26" s="32"/>
      <c r="S26" s="37"/>
      <c r="T26" s="95"/>
      <c r="U26" s="92"/>
      <c r="V26" s="38"/>
      <c r="AB26" s="7" t="str">
        <f t="shared" si="0"/>
        <v>Projected cost savings from operating the new technology vs. competing technologies</v>
      </c>
      <c r="AC26" s="9" t="str">
        <f t="shared" si="1"/>
        <v>Currency/Time
 (e.g., $/year)</v>
      </c>
      <c r="AD26" s="50" t="s">
        <v>361</v>
      </c>
      <c r="AE26" s="59">
        <f>IF('2. Metrics Overview'!A27="Selected",G26,"N/A")</f>
        <v>0</v>
      </c>
      <c r="AF26" s="56">
        <f>IF('2. Metrics Overview'!A27="Selected",K26,"N/A")</f>
        <v>0</v>
      </c>
      <c r="AG26" s="56">
        <f>IF('2. Metrics Overview'!A27="Selected",IF(ISBLANK(S26), IF(ISBLANK(O26),K26, O26),S26),"N/A")</f>
        <v>0</v>
      </c>
      <c r="AH26" s="56">
        <f>IF('2. Metrics Overview'!A27="Selected",IF(AND(ISNUMBER(AF26),ISNUMBER(AG26)),(AG26-AF26), "qualitative change"), "not assessed")</f>
        <v>0</v>
      </c>
      <c r="AI26" s="7"/>
    </row>
    <row r="27" spans="1:35" ht="18.75">
      <c r="A27" s="56" t="s">
        <v>344</v>
      </c>
      <c r="B27" s="81" t="str">
        <f t="shared" si="2"/>
        <v>Yes</v>
      </c>
      <c r="C27" s="7" t="str">
        <f>'2. Metrics Overview'!B28</f>
        <v>Proportion of results published open access</v>
      </c>
      <c r="D27" s="9" t="str">
        <f>'2. Metrics Overview'!E28</f>
        <v>Percentage (%)</v>
      </c>
      <c r="E27" s="48" t="s">
        <v>361</v>
      </c>
      <c r="F27" s="15"/>
      <c r="G27" s="16"/>
      <c r="H27" s="17"/>
      <c r="I27" s="17"/>
      <c r="J27" s="18"/>
      <c r="K27" s="23"/>
      <c r="L27" s="83"/>
      <c r="M27" s="85"/>
      <c r="N27" s="24"/>
      <c r="O27" s="31"/>
      <c r="P27" s="89"/>
      <c r="Q27" s="87"/>
      <c r="R27" s="32"/>
      <c r="S27" s="37"/>
      <c r="T27" s="95"/>
      <c r="U27" s="92"/>
      <c r="V27" s="38"/>
      <c r="AB27" s="54" t="str">
        <f t="shared" si="0"/>
        <v>Proportion of results published open access</v>
      </c>
      <c r="AC27" s="62" t="str">
        <f t="shared" si="1"/>
        <v>Percentage (%)</v>
      </c>
      <c r="AD27" s="52" t="s">
        <v>361</v>
      </c>
      <c r="AE27" s="59">
        <f>IF('2. Metrics Overview'!A28="Selected",G27,"N/A")</f>
        <v>0</v>
      </c>
      <c r="AF27" s="56">
        <f>IF('2. Metrics Overview'!A28="Selected",K27,"N/A")</f>
        <v>0</v>
      </c>
      <c r="AG27" s="56">
        <f>IF('2. Metrics Overview'!A28="Selected",IF(ISBLANK(S27), IF(ISBLANK(O27),K27, O27),S27),"N/A")</f>
        <v>0</v>
      </c>
      <c r="AH27" s="56">
        <f>IF('2. Metrics Overview'!A28="Selected",IF(AND(ISNUMBER(AF27),ISNUMBER(AG27)),(AG27-AF27), "qualitative change"), "not assessed")</f>
        <v>0</v>
      </c>
      <c r="AI27" s="54"/>
    </row>
    <row r="28" spans="1:35" ht="30">
      <c r="A28" s="56" t="s">
        <v>344</v>
      </c>
      <c r="B28" s="81" t="str">
        <f t="shared" si="2"/>
        <v>Yes</v>
      </c>
      <c r="C28" s="7" t="str">
        <f>'2. Metrics Overview'!B29</f>
        <v>Number of nonacademic reports of results</v>
      </c>
      <c r="D28" s="9" t="str">
        <f>'2. Metrics Overview'!E29</f>
        <v>Number of Sources</v>
      </c>
      <c r="E28" s="48" t="s">
        <v>361</v>
      </c>
      <c r="F28" s="15"/>
      <c r="G28" s="16"/>
      <c r="H28" s="17"/>
      <c r="I28" s="17"/>
      <c r="J28" s="18"/>
      <c r="K28" s="23"/>
      <c r="L28" s="83"/>
      <c r="M28" s="85"/>
      <c r="N28" s="24"/>
      <c r="O28" s="31"/>
      <c r="P28" s="89"/>
      <c r="Q28" s="87"/>
      <c r="R28" s="32"/>
      <c r="S28" s="37"/>
      <c r="T28" s="95"/>
      <c r="U28" s="92"/>
      <c r="V28" s="38"/>
      <c r="AB28" s="7" t="str">
        <f t="shared" si="0"/>
        <v>Number of nonacademic reports of results</v>
      </c>
      <c r="AC28" s="9" t="str">
        <f t="shared" si="1"/>
        <v>Number of Sources</v>
      </c>
      <c r="AD28" s="50" t="s">
        <v>361</v>
      </c>
      <c r="AE28" s="59">
        <f>IF('2. Metrics Overview'!A29="Selected",G28,"N/A")</f>
        <v>0</v>
      </c>
      <c r="AF28" s="56">
        <f>IF('2. Metrics Overview'!A29="Selected",K28,"N/A")</f>
        <v>0</v>
      </c>
      <c r="AG28" s="56">
        <f>IF('2. Metrics Overview'!A29="Selected",IF(ISBLANK(S28), IF(ISBLANK(O28),K28, O28),S28),"N/A")</f>
        <v>0</v>
      </c>
      <c r="AH28" s="56">
        <f>IF('2. Metrics Overview'!A29="Selected",IF(AND(ISNUMBER(AF28),ISNUMBER(AG28)),(AG28-AF28), "qualitative change"), "not assessed")</f>
        <v>0</v>
      </c>
      <c r="AI28" s="7"/>
    </row>
    <row r="29" spans="1:35" ht="30">
      <c r="A29" s="56" t="s">
        <v>344</v>
      </c>
      <c r="B29" s="81" t="str">
        <f t="shared" si="2"/>
        <v>Yes</v>
      </c>
      <c r="C29" s="7" t="str">
        <f>'2. Metrics Overview'!B30</f>
        <v>Number of nonacademic oral presentations of results</v>
      </c>
      <c r="D29" s="9" t="str">
        <f>'2. Metrics Overview'!E30</f>
        <v>Number of Presentations</v>
      </c>
      <c r="E29" s="48" t="s">
        <v>361</v>
      </c>
      <c r="F29" s="15"/>
      <c r="G29" s="16"/>
      <c r="H29" s="17"/>
      <c r="I29" s="17"/>
      <c r="J29" s="18"/>
      <c r="K29" s="23"/>
      <c r="L29" s="83"/>
      <c r="M29" s="85"/>
      <c r="N29" s="24"/>
      <c r="O29" s="31"/>
      <c r="P29" s="89"/>
      <c r="Q29" s="87"/>
      <c r="R29" s="32"/>
      <c r="S29" s="37"/>
      <c r="T29" s="95"/>
      <c r="U29" s="92"/>
      <c r="V29" s="38"/>
      <c r="AB29" s="54" t="str">
        <f t="shared" si="0"/>
        <v>Number of nonacademic oral presentations of results</v>
      </c>
      <c r="AC29" s="62" t="str">
        <f t="shared" si="1"/>
        <v>Number of Presentations</v>
      </c>
      <c r="AD29" s="52" t="s">
        <v>361</v>
      </c>
      <c r="AE29" s="59">
        <f>IF('2. Metrics Overview'!A30="Selected",G29,"N/A")</f>
        <v>0</v>
      </c>
      <c r="AF29" s="56">
        <f>IF('2. Metrics Overview'!A30="Selected",K29,"N/A")</f>
        <v>0</v>
      </c>
      <c r="AG29" s="56">
        <f>IF('2. Metrics Overview'!A30="Selected",IF(ISBLANK(S29), IF(ISBLANK(O29),K29, O29),S29),"N/A")</f>
        <v>0</v>
      </c>
      <c r="AH29" s="56">
        <f>IF('2. Metrics Overview'!A30="Selected",IF(AND(ISNUMBER(AF29),ISNUMBER(AG29)),(AG29-AF29), "qualitative change"), "not assessed")</f>
        <v>0</v>
      </c>
      <c r="AI29" s="54"/>
    </row>
    <row r="30" spans="1:35" ht="30">
      <c r="A30" s="56" t="s">
        <v>344</v>
      </c>
      <c r="B30" s="81" t="str">
        <f t="shared" si="2"/>
        <v>Yes</v>
      </c>
      <c r="C30" s="7" t="str">
        <f>'2. Metrics Overview'!B31</f>
        <v>Diversity of audience reached</v>
      </c>
      <c r="D30" s="9" t="str">
        <f>'2. Metrics Overview'!E31</f>
        <v>Varies
Percentage (%)</v>
      </c>
      <c r="E30" s="48" t="s">
        <v>361</v>
      </c>
      <c r="F30" s="15"/>
      <c r="G30" s="16"/>
      <c r="H30" s="17"/>
      <c r="I30" s="17"/>
      <c r="J30" s="18"/>
      <c r="K30" s="23"/>
      <c r="L30" s="83"/>
      <c r="M30" s="85"/>
      <c r="N30" s="24"/>
      <c r="O30" s="31"/>
      <c r="P30" s="89"/>
      <c r="Q30" s="87"/>
      <c r="R30" s="32"/>
      <c r="S30" s="37"/>
      <c r="T30" s="95"/>
      <c r="U30" s="92"/>
      <c r="V30" s="38"/>
      <c r="AB30" s="7" t="str">
        <f t="shared" si="0"/>
        <v>Diversity of audience reached</v>
      </c>
      <c r="AC30" s="9" t="str">
        <f t="shared" si="1"/>
        <v>Varies
Percentage (%)</v>
      </c>
      <c r="AD30" s="50" t="s">
        <v>361</v>
      </c>
      <c r="AE30" s="59">
        <f>IF('2. Metrics Overview'!A31="Selected",G30,"N/A")</f>
        <v>0</v>
      </c>
      <c r="AF30" s="56">
        <f>IF('2. Metrics Overview'!A31="Selected",K30,"N/A")</f>
        <v>0</v>
      </c>
      <c r="AG30" s="56">
        <f>IF('2. Metrics Overview'!A31="Selected",IF(ISBLANK(S30), IF(ISBLANK(O30),K30, O30),S30),"N/A")</f>
        <v>0</v>
      </c>
      <c r="AH30" s="56">
        <f>IF('2. Metrics Overview'!A31="Selected",IF(AND(ISNUMBER(AF30),ISNUMBER(AG30)),(AG30-AF30), "qualitative change"), "not assessed")</f>
        <v>0</v>
      </c>
      <c r="AI30" s="7"/>
    </row>
    <row r="31" spans="1:35" ht="18.75">
      <c r="A31" s="56" t="s">
        <v>344</v>
      </c>
      <c r="B31" s="81" t="str">
        <f t="shared" si="2"/>
        <v>Yes</v>
      </c>
      <c r="C31" s="7" t="str">
        <f>'2. Metrics Overview'!B32</f>
        <v>Percentage of funding sources disclosed</v>
      </c>
      <c r="D31" s="9" t="str">
        <f>'2. Metrics Overview'!E32</f>
        <v>Percentage (%)</v>
      </c>
      <c r="E31" s="48" t="s">
        <v>361</v>
      </c>
      <c r="F31" s="15"/>
      <c r="G31" s="16"/>
      <c r="H31" s="17"/>
      <c r="I31" s="17"/>
      <c r="J31" s="18"/>
      <c r="K31" s="23"/>
      <c r="L31" s="83"/>
      <c r="M31" s="85"/>
      <c r="N31" s="24"/>
      <c r="O31" s="31"/>
      <c r="P31" s="89"/>
      <c r="Q31" s="87"/>
      <c r="R31" s="32"/>
      <c r="S31" s="37"/>
      <c r="T31" s="95"/>
      <c r="U31" s="92"/>
      <c r="V31" s="38"/>
      <c r="AB31" s="54" t="str">
        <f t="shared" si="0"/>
        <v>Percentage of funding sources disclosed</v>
      </c>
      <c r="AC31" s="62" t="str">
        <f t="shared" si="1"/>
        <v>Percentage (%)</v>
      </c>
      <c r="AD31" s="52" t="s">
        <v>361</v>
      </c>
      <c r="AE31" s="59">
        <f>IF('2. Metrics Overview'!A32="Selected",G31,"N/A")</f>
        <v>0</v>
      </c>
      <c r="AF31" s="56">
        <f>IF('2. Metrics Overview'!A32="Selected",K31,"N/A")</f>
        <v>0</v>
      </c>
      <c r="AG31" s="56">
        <f>IF('2. Metrics Overview'!A32="Selected",IF(ISBLANK(S31), IF(ISBLANK(O31),K31, O31),S31),"N/A")</f>
        <v>0</v>
      </c>
      <c r="AH31" s="56">
        <f>IF('2. Metrics Overview'!A32="Selected",IF(AND(ISNUMBER(AF31),ISNUMBER(AG31)),(AG31-AF31), "qualitative change"), "not assessed")</f>
        <v>0</v>
      </c>
      <c r="AI31" s="54"/>
    </row>
    <row r="32" spans="1:35" ht="30">
      <c r="A32" s="56" t="s">
        <v>344</v>
      </c>
      <c r="B32" s="81" t="str">
        <f t="shared" si="2"/>
        <v>Yes</v>
      </c>
      <c r="C32" s="7" t="str">
        <f>'2. Metrics Overview'!B33</f>
        <v xml:space="preserve">Percentage of code or software published open source, open access, or free </v>
      </c>
      <c r="D32" s="9" t="str">
        <f>'2. Metrics Overview'!E33</f>
        <v>Percentage (%)</v>
      </c>
      <c r="E32" s="48" t="s">
        <v>361</v>
      </c>
      <c r="F32" s="15"/>
      <c r="G32" s="16"/>
      <c r="H32" s="17"/>
      <c r="I32" s="17"/>
      <c r="J32" s="18"/>
      <c r="K32" s="23"/>
      <c r="L32" s="83"/>
      <c r="M32" s="85"/>
      <c r="N32" s="24"/>
      <c r="O32" s="31"/>
      <c r="P32" s="89"/>
      <c r="Q32" s="87"/>
      <c r="R32" s="32"/>
      <c r="S32" s="37"/>
      <c r="T32" s="95"/>
      <c r="U32" s="92"/>
      <c r="V32" s="38"/>
      <c r="AB32" s="7" t="str">
        <f t="shared" si="0"/>
        <v xml:space="preserve">Percentage of code or software published open source, open access, or free </v>
      </c>
      <c r="AC32" s="9" t="str">
        <f t="shared" si="1"/>
        <v>Percentage (%)</v>
      </c>
      <c r="AD32" s="50" t="s">
        <v>361</v>
      </c>
      <c r="AE32" s="59">
        <f>IF('2. Metrics Overview'!A33="Selected",G32,"N/A")</f>
        <v>0</v>
      </c>
      <c r="AF32" s="56">
        <f>IF('2. Metrics Overview'!A33="Selected",K32,"N/A")</f>
        <v>0</v>
      </c>
      <c r="AG32" s="56">
        <f>IF('2. Metrics Overview'!A33="Selected",IF(ISBLANK(S32), IF(ISBLANK(O32),K32, O32),S32),"N/A")</f>
        <v>0</v>
      </c>
      <c r="AH32" s="56">
        <f>IF('2. Metrics Overview'!A33="Selected",IF(AND(ISNUMBER(AF32),ISNUMBER(AG32)),(AG32-AF32), "qualitative change"), "not assessed")</f>
        <v>0</v>
      </c>
      <c r="AI32" s="7"/>
    </row>
    <row r="33" spans="1:35" ht="18.75">
      <c r="A33" s="56" t="s">
        <v>344</v>
      </c>
      <c r="B33" s="81" t="str">
        <f t="shared" si="2"/>
        <v>Yes</v>
      </c>
      <c r="C33" s="7" t="str">
        <f>'2. Metrics Overview'!B34</f>
        <v>Percentage of open data published</v>
      </c>
      <c r="D33" s="9" t="str">
        <f>'2. Metrics Overview'!E34</f>
        <v>Percentage (%)</v>
      </c>
      <c r="E33" s="48" t="s">
        <v>361</v>
      </c>
      <c r="F33" s="15"/>
      <c r="G33" s="16"/>
      <c r="H33" s="17"/>
      <c r="I33" s="17"/>
      <c r="J33" s="18"/>
      <c r="K33" s="23"/>
      <c r="L33" s="83"/>
      <c r="M33" s="85"/>
      <c r="N33" s="24"/>
      <c r="O33" s="31"/>
      <c r="P33" s="89"/>
      <c r="Q33" s="87"/>
      <c r="R33" s="32"/>
      <c r="S33" s="37"/>
      <c r="T33" s="95"/>
      <c r="U33" s="92"/>
      <c r="V33" s="38"/>
      <c r="AB33" s="54" t="str">
        <f t="shared" si="0"/>
        <v>Percentage of open data published</v>
      </c>
      <c r="AC33" s="62" t="str">
        <f t="shared" si="1"/>
        <v>Percentage (%)</v>
      </c>
      <c r="AD33" s="52" t="s">
        <v>361</v>
      </c>
      <c r="AE33" s="59">
        <f>IF('2. Metrics Overview'!A34="Selected",G33,"N/A")</f>
        <v>0</v>
      </c>
      <c r="AF33" s="56">
        <f>IF('2. Metrics Overview'!A34="Selected",K33,"N/A")</f>
        <v>0</v>
      </c>
      <c r="AG33" s="56">
        <f>IF('2. Metrics Overview'!A34="Selected",IF(ISBLANK(S33), IF(ISBLANK(O33),K33, O33),S33),"N/A")</f>
        <v>0</v>
      </c>
      <c r="AH33" s="56">
        <f>IF('2. Metrics Overview'!A34="Selected",IF(AND(ISNUMBER(AF33),ISNUMBER(AG33)),(AG33-AF33), "qualitative change"), "not assessed")</f>
        <v>0</v>
      </c>
      <c r="AI33" s="54"/>
    </row>
    <row r="34" spans="1:35" ht="30">
      <c r="A34" s="56" t="s">
        <v>344</v>
      </c>
      <c r="B34" s="81" t="str">
        <f t="shared" si="2"/>
        <v>Yes</v>
      </c>
      <c r="C34" s="7" t="str">
        <f>'2. Metrics Overview'!B35</f>
        <v>Number of accessible materials provided to replicate project</v>
      </c>
      <c r="D34" s="9" t="str">
        <f>'2. Metrics Overview'!E35</f>
        <v>Number of Resources</v>
      </c>
      <c r="E34" s="48" t="s">
        <v>361</v>
      </c>
      <c r="F34" s="15"/>
      <c r="G34" s="16"/>
      <c r="H34" s="17"/>
      <c r="I34" s="17"/>
      <c r="J34" s="18"/>
      <c r="K34" s="23"/>
      <c r="L34" s="83"/>
      <c r="M34" s="85"/>
      <c r="N34" s="24"/>
      <c r="O34" s="31"/>
      <c r="P34" s="89"/>
      <c r="Q34" s="87"/>
      <c r="R34" s="32"/>
      <c r="S34" s="37"/>
      <c r="T34" s="95"/>
      <c r="U34" s="92"/>
      <c r="V34" s="38"/>
      <c r="AB34" s="7" t="str">
        <f t="shared" si="0"/>
        <v>Number of accessible materials provided to replicate project</v>
      </c>
      <c r="AC34" s="9" t="str">
        <f t="shared" si="1"/>
        <v>Number of Resources</v>
      </c>
      <c r="AD34" s="50" t="s">
        <v>361</v>
      </c>
      <c r="AE34" s="59">
        <f>IF('2. Metrics Overview'!A35="Selected",G34,"N/A")</f>
        <v>0</v>
      </c>
      <c r="AF34" s="56">
        <f>IF('2. Metrics Overview'!A35="Selected",K34,"N/A")</f>
        <v>0</v>
      </c>
      <c r="AG34" s="56">
        <f>IF('2. Metrics Overview'!A35="Selected",IF(ISBLANK(S34), IF(ISBLANK(O34),K34, O34),S34),"N/A")</f>
        <v>0</v>
      </c>
      <c r="AH34" s="56">
        <f>IF('2. Metrics Overview'!A35="Selected",IF(AND(ISNUMBER(AF34),ISNUMBER(AG34)),(AG34-AF34), "qualitative change"), "not assessed")</f>
        <v>0</v>
      </c>
      <c r="AI34" s="7"/>
    </row>
    <row r="35" spans="1:35" ht="18.75">
      <c r="A35" s="56" t="s">
        <v>344</v>
      </c>
      <c r="B35" s="81" t="str">
        <f t="shared" si="2"/>
        <v>Yes</v>
      </c>
      <c r="C35" s="7" t="str">
        <f>'2. Metrics Overview'!B36</f>
        <v xml:space="preserve">Project Team Defined Metric: </v>
      </c>
      <c r="D35" s="9" t="str">
        <f>IF(ISBLANK('2. Metrics Overview'!E36),"N/A",'2. Metrics Overview'!E36)</f>
        <v>N/A</v>
      </c>
      <c r="E35" s="50"/>
      <c r="F35" s="15"/>
      <c r="G35" s="16"/>
      <c r="H35" s="17"/>
      <c r="I35" s="17"/>
      <c r="J35" s="18"/>
      <c r="K35" s="23"/>
      <c r="L35" s="83"/>
      <c r="M35" s="85"/>
      <c r="N35" s="24"/>
      <c r="O35" s="31"/>
      <c r="P35" s="89"/>
      <c r="Q35" s="87"/>
      <c r="R35" s="32"/>
      <c r="S35" s="37"/>
      <c r="T35" s="95"/>
      <c r="U35" s="92"/>
      <c r="V35" s="38"/>
      <c r="AB35" s="7" t="str">
        <f t="shared" si="0"/>
        <v xml:space="preserve">Project Team Defined Metric: </v>
      </c>
      <c r="AC35" s="9" t="str">
        <f t="shared" si="1"/>
        <v>N/A</v>
      </c>
      <c r="AD35" s="50">
        <f>E35</f>
        <v>0</v>
      </c>
      <c r="AE35" s="59">
        <f>IF('2. Metrics Overview'!A36="Selected",G35,"N/A")</f>
        <v>0</v>
      </c>
      <c r="AF35" s="56">
        <f>IF('2. Metrics Overview'!A36="Selected",K35,"N/A")</f>
        <v>0</v>
      </c>
      <c r="AG35" s="56">
        <f>IF('2. Metrics Overview'!A36="Selected",IF(ISBLANK(S35), IF(ISBLANK(O35),K35, O35),S35),"N/A")</f>
        <v>0</v>
      </c>
      <c r="AH35" s="56">
        <f>IF('2. Metrics Overview'!A36="Selected",IF(AND(ISNUMBER(AF35),ISNUMBER(AG35)),(AG35-AF35), "qualitative change"), "not assessed")</f>
        <v>0</v>
      </c>
      <c r="AI35" s="7"/>
    </row>
    <row r="36" spans="1:35" ht="18.75">
      <c r="A36" s="56" t="s">
        <v>344</v>
      </c>
      <c r="B36" s="81" t="str">
        <f t="shared" si="2"/>
        <v>Yes</v>
      </c>
      <c r="C36" s="7" t="str">
        <f>'2. Metrics Overview'!B37</f>
        <v xml:space="preserve">Project Team Defined Metric: </v>
      </c>
      <c r="D36" s="9" t="str">
        <f>IF(ISBLANK('2. Metrics Overview'!E37),"N/A",'2. Metrics Overview'!E37)</f>
        <v>N/A</v>
      </c>
      <c r="E36" s="50"/>
      <c r="F36" s="15"/>
      <c r="G36" s="16"/>
      <c r="H36" s="17"/>
      <c r="I36" s="17"/>
      <c r="J36" s="18"/>
      <c r="K36" s="23"/>
      <c r="L36" s="83"/>
      <c r="M36" s="85"/>
      <c r="N36" s="24"/>
      <c r="O36" s="31"/>
      <c r="P36" s="89"/>
      <c r="Q36" s="87"/>
      <c r="R36" s="32"/>
      <c r="S36" s="37"/>
      <c r="T36" s="95"/>
      <c r="U36" s="92"/>
      <c r="V36" s="38"/>
      <c r="AB36" s="54" t="str">
        <f t="shared" si="0"/>
        <v xml:space="preserve">Project Team Defined Metric: </v>
      </c>
      <c r="AC36" s="62" t="str">
        <f t="shared" si="1"/>
        <v>N/A</v>
      </c>
      <c r="AD36" s="52">
        <f t="shared" ref="AD36:AD39" si="3">E36</f>
        <v>0</v>
      </c>
      <c r="AE36" s="59">
        <f>IF('2. Metrics Overview'!A37="Selected",G36,"N/A")</f>
        <v>0</v>
      </c>
      <c r="AF36" s="56">
        <f>IF('2. Metrics Overview'!A37="Selected",K36,"N/A")</f>
        <v>0</v>
      </c>
      <c r="AG36" s="56">
        <f>IF('2. Metrics Overview'!A37="Selected",IF(ISBLANK(S36), IF(ISBLANK(O36),K36, O36),S36),"N/A")</f>
        <v>0</v>
      </c>
      <c r="AH36" s="56">
        <f>IF('2. Metrics Overview'!A37="Selected",IF(AND(ISNUMBER(AF36),ISNUMBER(AG36)),(AG36-AF36), "qualitative change"), "not assessed")</f>
        <v>0</v>
      </c>
      <c r="AI36" s="54"/>
    </row>
    <row r="37" spans="1:35" ht="18.75">
      <c r="A37" s="56" t="s">
        <v>344</v>
      </c>
      <c r="B37" s="81" t="str">
        <f t="shared" si="2"/>
        <v>Yes</v>
      </c>
      <c r="C37" s="7" t="str">
        <f>'2. Metrics Overview'!B38</f>
        <v xml:space="preserve">Project Team Defined Metric: </v>
      </c>
      <c r="D37" s="9" t="str">
        <f>IF(ISBLANK('2. Metrics Overview'!E38),"N/A",'2. Metrics Overview'!E38)</f>
        <v>N/A</v>
      </c>
      <c r="E37" s="50"/>
      <c r="F37" s="15"/>
      <c r="G37" s="16"/>
      <c r="H37" s="17"/>
      <c r="I37" s="17"/>
      <c r="J37" s="18"/>
      <c r="K37" s="23"/>
      <c r="L37" s="83"/>
      <c r="M37" s="85"/>
      <c r="N37" s="24"/>
      <c r="O37" s="31"/>
      <c r="P37" s="89"/>
      <c r="Q37" s="87"/>
      <c r="R37" s="32"/>
      <c r="S37" s="37"/>
      <c r="T37" s="95"/>
      <c r="U37" s="92"/>
      <c r="V37" s="38"/>
      <c r="AB37" s="7" t="str">
        <f t="shared" si="0"/>
        <v xml:space="preserve">Project Team Defined Metric: </v>
      </c>
      <c r="AC37" s="9" t="str">
        <f t="shared" si="1"/>
        <v>N/A</v>
      </c>
      <c r="AD37" s="50">
        <f t="shared" si="3"/>
        <v>0</v>
      </c>
      <c r="AE37" s="59">
        <f>IF('2. Metrics Overview'!A38="Selected",G37,"N/A")</f>
        <v>0</v>
      </c>
      <c r="AF37" s="56">
        <f>IF('2. Metrics Overview'!A38="Selected",K37,"N/A")</f>
        <v>0</v>
      </c>
      <c r="AG37" s="56">
        <f>IF('2. Metrics Overview'!A38="Selected",IF(ISBLANK(S37), IF(ISBLANK(O37),K37, O37),S37),"N/A")</f>
        <v>0</v>
      </c>
      <c r="AH37" s="56">
        <f>IF('2. Metrics Overview'!A38="Selected",IF(AND(ISNUMBER(AF37),ISNUMBER(AG37)),(AG37-AF37), "qualitative change"), "not assessed")</f>
        <v>0</v>
      </c>
      <c r="AI37" s="7"/>
    </row>
    <row r="38" spans="1:35" ht="18.75">
      <c r="A38" s="56" t="s">
        <v>344</v>
      </c>
      <c r="B38" s="81" t="str">
        <f t="shared" si="2"/>
        <v>Yes</v>
      </c>
      <c r="C38" s="7" t="str">
        <f>'2. Metrics Overview'!B39</f>
        <v xml:space="preserve">Project Team Defined Metric: </v>
      </c>
      <c r="D38" s="9" t="str">
        <f>IF(ISBLANK('2. Metrics Overview'!E39),"N/A",'2. Metrics Overview'!E39)</f>
        <v>N/A</v>
      </c>
      <c r="E38" s="50"/>
      <c r="F38" s="15"/>
      <c r="G38" s="16"/>
      <c r="H38" s="17"/>
      <c r="I38" s="17"/>
      <c r="J38" s="18"/>
      <c r="K38" s="23"/>
      <c r="L38" s="83"/>
      <c r="M38" s="85"/>
      <c r="N38" s="24"/>
      <c r="O38" s="31"/>
      <c r="P38" s="89"/>
      <c r="Q38" s="87"/>
      <c r="R38" s="32"/>
      <c r="S38" s="37"/>
      <c r="T38" s="95"/>
      <c r="U38" s="92"/>
      <c r="V38" s="38"/>
      <c r="AB38" s="54" t="str">
        <f t="shared" si="0"/>
        <v xml:space="preserve">Project Team Defined Metric: </v>
      </c>
      <c r="AC38" s="62" t="str">
        <f t="shared" si="1"/>
        <v>N/A</v>
      </c>
      <c r="AD38" s="52">
        <f t="shared" si="3"/>
        <v>0</v>
      </c>
      <c r="AE38" s="59">
        <f>IF('2. Metrics Overview'!A39="Selected",G38,"N/A")</f>
        <v>0</v>
      </c>
      <c r="AF38" s="56">
        <f>IF('2. Metrics Overview'!A39="Selected",K38,"N/A")</f>
        <v>0</v>
      </c>
      <c r="AG38" s="56">
        <f>IF('2. Metrics Overview'!A39="Selected",IF(ISBLANK(S38), IF(ISBLANK(O38),K38, O38),S38),"N/A")</f>
        <v>0</v>
      </c>
      <c r="AH38" s="56">
        <f>IF('2. Metrics Overview'!A39="Selected",IF(AND(ISNUMBER(AF38),ISNUMBER(AG38)),(AG38-AF38), "qualitative change"), "not assessed")</f>
        <v>0</v>
      </c>
      <c r="AI38" s="54"/>
    </row>
    <row r="39" spans="1:35" ht="19.5" thickBot="1">
      <c r="A39" s="57" t="s">
        <v>344</v>
      </c>
      <c r="B39" s="81" t="str">
        <f t="shared" si="2"/>
        <v>Yes</v>
      </c>
      <c r="C39" s="8" t="str">
        <f>'2. Metrics Overview'!B40</f>
        <v xml:space="preserve">Project Team Defined Metric: </v>
      </c>
      <c r="D39" s="10" t="str">
        <f>IF(ISBLANK('2. Metrics Overview'!E40),"N/A",'2. Metrics Overview'!E40)</f>
        <v>N/A</v>
      </c>
      <c r="E39" s="51"/>
      <c r="F39" s="19"/>
      <c r="G39" s="20"/>
      <c r="H39" s="21"/>
      <c r="I39" s="21"/>
      <c r="J39" s="22"/>
      <c r="K39" s="25"/>
      <c r="L39" s="84"/>
      <c r="M39" s="86"/>
      <c r="N39" s="26"/>
      <c r="O39" s="33"/>
      <c r="P39" s="90"/>
      <c r="Q39" s="88"/>
      <c r="R39" s="34"/>
      <c r="S39" s="39"/>
      <c r="T39" s="96"/>
      <c r="U39" s="93"/>
      <c r="V39" s="40"/>
      <c r="AB39" s="8" t="str">
        <f t="shared" si="0"/>
        <v xml:space="preserve">Project Team Defined Metric: </v>
      </c>
      <c r="AC39" s="10" t="str">
        <f t="shared" si="1"/>
        <v>N/A</v>
      </c>
      <c r="AD39" s="51">
        <f t="shared" si="3"/>
        <v>0</v>
      </c>
      <c r="AE39" s="60">
        <f>IF('2. Metrics Overview'!A40="Selected",G39,"N/A")</f>
        <v>0</v>
      </c>
      <c r="AF39" s="57">
        <f>IF('2. Metrics Overview'!A40="Selected",K39,"N/A")</f>
        <v>0</v>
      </c>
      <c r="AG39" s="57">
        <f>IF('2. Metrics Overview'!A40="Selected",IF(ISBLANK(S39), IF(ISBLANK(O39),K39, O39),S39),"N/A")</f>
        <v>0</v>
      </c>
      <c r="AH39" s="57">
        <f>IF('2. Metrics Overview'!A40="Selected",IF(AND(ISNUMBER(AF39),ISNUMBER(AG39)),(AG39-AF39), "qualitative change"), "not assessed")</f>
        <v>0</v>
      </c>
      <c r="AI39" s="8"/>
    </row>
  </sheetData>
  <autoFilter ref="A3:A39" xr:uid="{659EC329-CBE3-BC49-88F2-809FA0EBA6E5}"/>
  <mergeCells count="13">
    <mergeCell ref="T1:V1"/>
    <mergeCell ref="C2:C3"/>
    <mergeCell ref="D2:D3"/>
    <mergeCell ref="L1:N1"/>
    <mergeCell ref="P1:R1"/>
    <mergeCell ref="A2:A3"/>
    <mergeCell ref="B2:B3"/>
    <mergeCell ref="E2:E3"/>
    <mergeCell ref="AB2:AI2"/>
    <mergeCell ref="F2:J2"/>
    <mergeCell ref="K2:N2"/>
    <mergeCell ref="O2:R2"/>
    <mergeCell ref="S2:V2"/>
  </mergeCells>
  <conditionalFormatting sqref="A4:A39">
    <cfRule type="expression" dxfId="19" priority="1">
      <formula>A4=$AQ$1</formula>
    </cfRule>
    <cfRule type="expression" dxfId="18" priority="3">
      <formula>A4=$AQ$2</formula>
    </cfRule>
  </conditionalFormatting>
  <conditionalFormatting sqref="B4:B16 B18:B19 B21 B23:B25 B27:B39">
    <cfRule type="expression" dxfId="17" priority="8">
      <formula>$B3=No</formula>
    </cfRule>
  </conditionalFormatting>
  <conditionalFormatting sqref="B16 B26">
    <cfRule type="expression" dxfId="16" priority="46">
      <formula>$B14=No</formula>
    </cfRule>
  </conditionalFormatting>
  <conditionalFormatting sqref="B17">
    <cfRule type="expression" dxfId="15" priority="67">
      <formula>$B14=No</formula>
    </cfRule>
  </conditionalFormatting>
  <conditionalFormatting sqref="B20">
    <cfRule type="expression" dxfId="14" priority="29">
      <formula>#REF!=No</formula>
    </cfRule>
  </conditionalFormatting>
  <conditionalFormatting sqref="B22">
    <cfRule type="expression" dxfId="13" priority="54">
      <formula>$B25=No</formula>
    </cfRule>
  </conditionalFormatting>
  <conditionalFormatting sqref="B25">
    <cfRule type="expression" dxfId="12" priority="52">
      <formula>$B21=No</formula>
    </cfRule>
  </conditionalFormatting>
  <conditionalFormatting sqref="B4:AI39">
    <cfRule type="expression" dxfId="11" priority="4">
      <formula>$B4="No"</formula>
    </cfRule>
  </conditionalFormatting>
  <conditionalFormatting sqref="AS2:AS3">
    <cfRule type="expression" dxfId="10" priority="5">
      <formula>$B2="No"</formula>
    </cfRule>
  </conditionalFormatting>
  <dataValidations count="2">
    <dataValidation type="list" allowBlank="1" showInputMessage="1" showErrorMessage="1" promptTitle="Direction of Metric" prompt="Indicate in which direction the metric should be going. _x000a_Arrow up = increasing/growing_x000a_Arrow down = decreasing/shrinking" sqref="E35:E39" xr:uid="{697C60A8-6E5F-B24C-AC65-8145409C79DF}">
      <formula1>$AS$2:$AS$3</formula1>
    </dataValidation>
    <dataValidation type="list" allowBlank="1" showInputMessage="1" showErrorMessage="1" sqref="A4:A39" xr:uid="{559BEC2D-4896-A042-987F-0D407504FF8B}">
      <formula1>$AQ$1:$AQ$2</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CD12B-FF15-F74A-817E-17D472EF103B}">
  <dimension ref="A1:BA39"/>
  <sheetViews>
    <sheetView zoomScale="120" zoomScaleNormal="120" workbookViewId="0">
      <pane xSplit="3" topLeftCell="D1" activePane="topRight" state="frozen"/>
      <selection pane="topRight" activeCell="K4" sqref="K4"/>
    </sheetView>
  </sheetViews>
  <sheetFormatPr defaultColWidth="8.85546875" defaultRowHeight="15"/>
  <cols>
    <col min="1" max="1" width="15.42578125" style="5" customWidth="1"/>
    <col min="2" max="2" width="9.140625" hidden="1" customWidth="1"/>
    <col min="3" max="3" width="42.140625" style="3" customWidth="1"/>
    <col min="4" max="4" width="18.42578125" style="6" customWidth="1"/>
    <col min="5" max="5" width="6" style="6" customWidth="1"/>
    <col min="6" max="6" width="16" hidden="1" customWidth="1"/>
    <col min="7" max="7" width="10.42578125" hidden="1" customWidth="1"/>
    <col min="8" max="9" width="21.42578125" style="1" hidden="1" customWidth="1"/>
    <col min="10" max="10" width="28" style="1" hidden="1" customWidth="1"/>
    <col min="11" max="11" width="14" customWidth="1"/>
    <col min="12" max="12" width="17.28515625" customWidth="1"/>
    <col min="13" max="13" width="18.85546875" customWidth="1"/>
    <col min="14" max="14" width="27.28515625" style="1" customWidth="1"/>
    <col min="15" max="15" width="13.140625" style="1" customWidth="1"/>
    <col min="16" max="16" width="14.85546875" style="1" customWidth="1"/>
    <col min="17" max="17" width="18.85546875" style="1" customWidth="1"/>
    <col min="18" max="18" width="23.85546875" style="1" customWidth="1"/>
    <col min="19" max="19" width="12.42578125" customWidth="1"/>
    <col min="20" max="20" width="14.85546875" customWidth="1"/>
    <col min="21" max="21" width="18.85546875" customWidth="1"/>
    <col min="22" max="22" width="24" style="1" customWidth="1"/>
    <col min="23" max="23" width="13.28515625" style="1" customWidth="1"/>
    <col min="24" max="24" width="14.85546875" style="1" customWidth="1"/>
    <col min="25" max="25" width="18.85546875" style="1" customWidth="1"/>
    <col min="26" max="26" width="23.85546875" style="1" customWidth="1"/>
    <col min="27" max="27" width="13" customWidth="1"/>
    <col min="28" max="28" width="14.42578125" customWidth="1"/>
    <col min="29" max="29" width="18.85546875" customWidth="1"/>
    <col min="30" max="30" width="23.85546875" style="1" customWidth="1"/>
    <col min="31" max="31" width="9.85546875" customWidth="1"/>
    <col min="32" max="32" width="10.42578125" customWidth="1"/>
    <col min="33" max="33" width="10.140625" style="1" customWidth="1"/>
    <col min="34" max="34" width="9.42578125" customWidth="1"/>
    <col min="35" max="35" width="10.42578125" customWidth="1"/>
    <col min="36" max="36" width="41.85546875" customWidth="1"/>
    <col min="37" max="37" width="17.42578125" customWidth="1"/>
    <col min="38" max="38" width="5" customWidth="1"/>
    <col min="39" max="39" width="10" hidden="1" customWidth="1"/>
    <col min="40" max="40" width="11.42578125" customWidth="1"/>
    <col min="41" max="41" width="11.140625" customWidth="1"/>
    <col min="42" max="42" width="14.42578125" style="4" customWidth="1"/>
    <col min="43" max="43" width="32" style="3" customWidth="1"/>
    <col min="48" max="48" width="13.42578125" customWidth="1"/>
    <col min="51" max="51" width="8.85546875" hidden="1" customWidth="1"/>
    <col min="53" max="53" width="0" hidden="1" customWidth="1"/>
  </cols>
  <sheetData>
    <row r="1" spans="1:53" ht="15.75" thickBot="1">
      <c r="K1" s="63" t="s">
        <v>343</v>
      </c>
      <c r="L1" s="350" t="str">
        <f>IF('1. Introduction'!C6='1. Introduction'!M5,TEXT('1. Introduction'!C13,"mmmm d, yyy"),"0-2 Years Remaining selected. Go back to Sheet 3. JUST-R 0-2 Years Assessment")</f>
        <v>0-2 Years Remaining selected. Go back to Sheet 3. JUST-R 0-2 Years Assessment</v>
      </c>
      <c r="M1" s="350"/>
      <c r="N1" s="350"/>
      <c r="O1" s="63" t="s">
        <v>343</v>
      </c>
      <c r="P1" s="350" t="str">
        <f>IF('1. Introduction'!C6='1. Introduction'!M5,TEXT('1. Introduction'!C14,"mmmm d, yyy"),"0-2 Years Remaining Selected. Go back to Sheet 3. JUST-R 0-2 Years Assessment.")</f>
        <v>0-2 Years Remaining Selected. Go back to Sheet 3. JUST-R 0-2 Years Assessment.</v>
      </c>
      <c r="Q1" s="350"/>
      <c r="R1" s="350"/>
      <c r="S1" s="63" t="s">
        <v>343</v>
      </c>
      <c r="T1" s="350" t="str">
        <f>IF('1. Introduction'!C6='1. Introduction'!M5,TEXT('1. Introduction'!C15,"mmmm d, yyy"),"0-2 Years Remaining Selected. Go back to Sheet 3. JUST-R 0-2 Years Assessment.")</f>
        <v>0-2 Years Remaining Selected. Go back to Sheet 3. JUST-R 0-2 Years Assessment.</v>
      </c>
      <c r="U1" s="350"/>
      <c r="V1" s="350"/>
      <c r="W1" s="63" t="s">
        <v>343</v>
      </c>
      <c r="X1" s="350" t="str">
        <f>IF('1. Introduction'!C6='1. Introduction'!M5,TEXT('1. Introduction'!C16,"mmmm d, yyy"),"0-2 Years Remaining Selected. Go back to Sheet 3. JUST-R 0-2 Years Assessment.")</f>
        <v>0-2 Years Remaining Selected. Go back to Sheet 3. JUST-R 0-2 Years Assessment.</v>
      </c>
      <c r="Y1" s="350"/>
      <c r="Z1" s="350"/>
      <c r="AA1" s="63" t="s">
        <v>343</v>
      </c>
      <c r="AB1" s="350" t="str">
        <f>IF('1. Introduction'!C6='1. Introduction'!M5,TEXT('1. Introduction'!C17,"mmmm d, yyy"),"0-2 Years Remaining Selected. Go back to Sheet 3. JUST-R 0-2 Years Assessment.")</f>
        <v>0-2 Years Remaining Selected. Go back to Sheet 3. JUST-R 0-2 Years Assessment.</v>
      </c>
      <c r="AC1" s="350"/>
      <c r="AD1" s="350"/>
      <c r="AJ1" s="1"/>
      <c r="AY1" t="s">
        <v>344</v>
      </c>
    </row>
    <row r="2" spans="1:53" s="13" customFormat="1" ht="18.75" thickBot="1">
      <c r="A2" s="329" t="s">
        <v>29</v>
      </c>
      <c r="B2" s="287" t="s">
        <v>345</v>
      </c>
      <c r="C2" s="351" t="s">
        <v>30</v>
      </c>
      <c r="D2" s="353" t="s">
        <v>33</v>
      </c>
      <c r="E2" s="332"/>
      <c r="F2" s="338" t="s">
        <v>346</v>
      </c>
      <c r="G2" s="339"/>
      <c r="H2" s="339"/>
      <c r="I2" s="339"/>
      <c r="J2" s="340"/>
      <c r="K2" s="341" t="s">
        <v>347</v>
      </c>
      <c r="L2" s="342"/>
      <c r="M2" s="342"/>
      <c r="N2" s="343"/>
      <c r="O2" s="355" t="s">
        <v>24</v>
      </c>
      <c r="P2" s="356"/>
      <c r="Q2" s="356"/>
      <c r="R2" s="357"/>
      <c r="S2" s="344" t="s">
        <v>348</v>
      </c>
      <c r="T2" s="345"/>
      <c r="U2" s="345"/>
      <c r="V2" s="346"/>
      <c r="W2" s="358" t="s">
        <v>26</v>
      </c>
      <c r="X2" s="359"/>
      <c r="Y2" s="359"/>
      <c r="Z2" s="360"/>
      <c r="AA2" s="347" t="s">
        <v>349</v>
      </c>
      <c r="AB2" s="348"/>
      <c r="AC2" s="348"/>
      <c r="AD2" s="349"/>
      <c r="AE2" s="14"/>
      <c r="AG2" s="49"/>
      <c r="AH2" s="49"/>
      <c r="AI2"/>
      <c r="AJ2" s="334" t="s">
        <v>350</v>
      </c>
      <c r="AK2" s="335"/>
      <c r="AL2" s="335"/>
      <c r="AM2" s="336"/>
      <c r="AN2" s="336"/>
      <c r="AO2" s="336"/>
      <c r="AP2" s="336"/>
      <c r="AQ2" s="337"/>
      <c r="AR2"/>
      <c r="AY2" t="s">
        <v>351</v>
      </c>
      <c r="BA2" s="47" t="s">
        <v>352</v>
      </c>
    </row>
    <row r="3" spans="1:53" s="11" customFormat="1" ht="19.5" thickBot="1">
      <c r="A3" s="330"/>
      <c r="B3" s="286"/>
      <c r="C3" s="352"/>
      <c r="D3" s="354"/>
      <c r="E3" s="333"/>
      <c r="F3" s="276" t="s">
        <v>353</v>
      </c>
      <c r="G3" s="277" t="s">
        <v>354</v>
      </c>
      <c r="H3" s="278" t="s">
        <v>355</v>
      </c>
      <c r="I3" s="278" t="s">
        <v>356</v>
      </c>
      <c r="J3" s="279" t="s">
        <v>357</v>
      </c>
      <c r="K3" s="125" t="s">
        <v>23</v>
      </c>
      <c r="L3" s="281" t="s">
        <v>355</v>
      </c>
      <c r="M3" s="280" t="s">
        <v>356</v>
      </c>
      <c r="N3" s="282" t="s">
        <v>357</v>
      </c>
      <c r="O3" s="288" t="s">
        <v>24</v>
      </c>
      <c r="P3" s="289" t="s">
        <v>355</v>
      </c>
      <c r="Q3" s="290" t="s">
        <v>356</v>
      </c>
      <c r="R3" s="291" t="s">
        <v>357</v>
      </c>
      <c r="S3" s="126" t="s">
        <v>25</v>
      </c>
      <c r="T3" s="283" t="s">
        <v>355</v>
      </c>
      <c r="U3" s="284" t="s">
        <v>356</v>
      </c>
      <c r="V3" s="285" t="s">
        <v>357</v>
      </c>
      <c r="W3" s="292" t="s">
        <v>26</v>
      </c>
      <c r="X3" s="293" t="s">
        <v>355</v>
      </c>
      <c r="Y3" s="294" t="s">
        <v>356</v>
      </c>
      <c r="Z3" s="295" t="s">
        <v>357</v>
      </c>
      <c r="AA3" s="35" t="s">
        <v>27</v>
      </c>
      <c r="AB3" s="94" t="s">
        <v>355</v>
      </c>
      <c r="AC3" s="91" t="s">
        <v>356</v>
      </c>
      <c r="AD3" s="36" t="s">
        <v>357</v>
      </c>
      <c r="AE3" s="12"/>
      <c r="AF3" s="286"/>
      <c r="AG3" s="41"/>
      <c r="AH3" s="42"/>
      <c r="AI3" s="2"/>
      <c r="AJ3" s="53" t="s">
        <v>30</v>
      </c>
      <c r="AK3" s="61" t="s">
        <v>33</v>
      </c>
      <c r="AL3" s="65"/>
      <c r="AM3" s="58" t="s">
        <v>354</v>
      </c>
      <c r="AN3" s="55" t="s">
        <v>358</v>
      </c>
      <c r="AO3" s="55" t="s">
        <v>359</v>
      </c>
      <c r="AP3" s="55" t="s">
        <v>360</v>
      </c>
      <c r="AQ3" s="53" t="s">
        <v>357</v>
      </c>
      <c r="AR3" s="2"/>
      <c r="AS3" s="286"/>
      <c r="AT3" s="286"/>
      <c r="AU3" s="286"/>
      <c r="AV3" s="286"/>
      <c r="AW3" s="286"/>
      <c r="AX3" s="286"/>
      <c r="AY3" s="286"/>
      <c r="AZ3" s="286"/>
      <c r="BA3" s="48" t="s">
        <v>361</v>
      </c>
    </row>
    <row r="4" spans="1:53" ht="30">
      <c r="A4" s="82" t="s">
        <v>344</v>
      </c>
      <c r="B4" t="str">
        <f>IF(A4="Selected","Yes","No")</f>
        <v>Yes</v>
      </c>
      <c r="C4" s="7" t="str">
        <f>'2. Metrics Overview'!B5</f>
        <v>Diversity of experiential knowledge leveraged in the work or project</v>
      </c>
      <c r="D4" s="9" t="str">
        <f>'2. Metrics Overview'!E5</f>
        <v>Varies</v>
      </c>
      <c r="E4" s="48" t="s">
        <v>361</v>
      </c>
      <c r="F4" s="15"/>
      <c r="G4" s="16"/>
      <c r="H4" s="17"/>
      <c r="I4" s="17"/>
      <c r="J4" s="18"/>
      <c r="K4" s="23"/>
      <c r="L4" s="85"/>
      <c r="M4" s="83"/>
      <c r="N4" s="24"/>
      <c r="O4" s="27"/>
      <c r="P4" s="99"/>
      <c r="Q4" s="97"/>
      <c r="R4" s="28"/>
      <c r="S4" s="31"/>
      <c r="T4" s="89"/>
      <c r="U4" s="87"/>
      <c r="V4" s="32"/>
      <c r="W4" s="43"/>
      <c r="X4" s="103"/>
      <c r="Y4" s="101"/>
      <c r="Z4" s="44"/>
      <c r="AA4" s="37"/>
      <c r="AB4" s="95"/>
      <c r="AC4" s="92"/>
      <c r="AD4" s="38"/>
      <c r="AJ4" s="7" t="str">
        <f t="shared" ref="AJ4:AJ39" si="0">C4</f>
        <v>Diversity of experiential knowledge leveraged in the work or project</v>
      </c>
      <c r="AK4" s="64" t="str">
        <f t="shared" ref="AK4:AK39" si="1">D4</f>
        <v>Varies</v>
      </c>
      <c r="AL4" s="48" t="s">
        <v>361</v>
      </c>
      <c r="AM4" s="59">
        <f>IF('2. Metrics Overview'!A5="Selected",G4,"N/A")</f>
        <v>0</v>
      </c>
      <c r="AN4" s="56">
        <f>IF('2. Metrics Overview'!A5="Selected",K4,"N/A")</f>
        <v>0</v>
      </c>
      <c r="AO4" s="56">
        <f>IF('2. Metrics Overview'!A5="Selected",IF(ISBLANK(AA4),IF(ISBLANK(W4),IF(ISBLANK(S4),IF(ISBLANK(O4),K4,O4), S4), W4),AA4),"N/A")</f>
        <v>0</v>
      </c>
      <c r="AP4" s="56">
        <f>IF('2. Metrics Overview'!A5="Selected",IF(AND(ISNUMBER(AN4),ISNUMBER(AO4)),(AO4-AN4), "qualitative change"), "not assessed")</f>
        <v>0</v>
      </c>
      <c r="AQ4" s="7"/>
    </row>
    <row r="5" spans="1:53" ht="18.75">
      <c r="A5" s="56" t="s">
        <v>344</v>
      </c>
      <c r="B5" t="str">
        <f t="shared" ref="B5:B39" si="2">IF(A5="Selected","Yes","No")</f>
        <v>Yes</v>
      </c>
      <c r="C5" s="7" t="str">
        <f>'2. Metrics Overview'!B6</f>
        <v>Accountability level</v>
      </c>
      <c r="D5" s="9" t="str">
        <f>'2. Metrics Overview'!E6</f>
        <v>Varies</v>
      </c>
      <c r="E5" s="48" t="s">
        <v>361</v>
      </c>
      <c r="F5" s="15"/>
      <c r="G5" s="16"/>
      <c r="H5" s="17"/>
      <c r="I5" s="17"/>
      <c r="J5" s="18"/>
      <c r="K5" s="23"/>
      <c r="L5" s="85"/>
      <c r="M5" s="83"/>
      <c r="N5" s="24"/>
      <c r="O5" s="27"/>
      <c r="P5" s="99"/>
      <c r="Q5" s="97"/>
      <c r="R5" s="28"/>
      <c r="S5" s="31"/>
      <c r="T5" s="89"/>
      <c r="U5" s="87"/>
      <c r="V5" s="32"/>
      <c r="W5" s="43"/>
      <c r="X5" s="103"/>
      <c r="Y5" s="101"/>
      <c r="Z5" s="44"/>
      <c r="AA5" s="37"/>
      <c r="AB5" s="95"/>
      <c r="AC5" s="92"/>
      <c r="AD5" s="38"/>
      <c r="AJ5" s="7" t="str">
        <f t="shared" si="0"/>
        <v>Accountability level</v>
      </c>
      <c r="AK5" s="9" t="str">
        <f t="shared" si="1"/>
        <v>Varies</v>
      </c>
      <c r="AL5" s="50" t="s">
        <v>361</v>
      </c>
      <c r="AM5" s="59">
        <f>IF('2. Metrics Overview'!A6="Selected",G5,"N/A")</f>
        <v>0</v>
      </c>
      <c r="AN5" s="56">
        <f>IF('2. Metrics Overview'!A6="Selected",K5,"N/A")</f>
        <v>0</v>
      </c>
      <c r="AO5" s="56">
        <f>IF('2. Metrics Overview'!A6="Selected",IF(ISBLANK(AA5),IF(ISBLANK(W5),IF(ISBLANK(S5),IF(ISBLANK(O5),K5,O5), S5), W5),AA5),"N/A")</f>
        <v>0</v>
      </c>
      <c r="AP5" s="56">
        <f>IF('2. Metrics Overview'!A6="Selected",IF(AND(ISNUMBER(AN5),ISNUMBER(AO5)),(AO5-AN5), "qualitative change"), "not assessed")</f>
        <v>0</v>
      </c>
      <c r="AQ5" s="7"/>
    </row>
    <row r="6" spans="1:53" ht="18.75">
      <c r="A6" s="56" t="s">
        <v>344</v>
      </c>
      <c r="B6" t="str">
        <f t="shared" si="2"/>
        <v>Yes</v>
      </c>
      <c r="C6" s="7" t="str">
        <f>'2. Metrics Overview'!B7</f>
        <v>Capability to communicate with stakeholders</v>
      </c>
      <c r="D6" s="9" t="str">
        <f>'2. Metrics Overview'!E7</f>
        <v>Varies</v>
      </c>
      <c r="E6" s="48" t="s">
        <v>361</v>
      </c>
      <c r="F6" s="15"/>
      <c r="G6" s="16"/>
      <c r="H6" s="17"/>
      <c r="I6" s="17"/>
      <c r="J6" s="18"/>
      <c r="K6" s="23"/>
      <c r="L6" s="85"/>
      <c r="M6" s="83"/>
      <c r="N6" s="24"/>
      <c r="O6" s="27"/>
      <c r="P6" s="99"/>
      <c r="Q6" s="97"/>
      <c r="R6" s="28"/>
      <c r="S6" s="31"/>
      <c r="T6" s="89"/>
      <c r="U6" s="87"/>
      <c r="V6" s="32"/>
      <c r="W6" s="43"/>
      <c r="X6" s="103"/>
      <c r="Y6" s="101"/>
      <c r="Z6" s="44"/>
      <c r="AA6" s="37"/>
      <c r="AB6" s="95"/>
      <c r="AC6" s="92"/>
      <c r="AD6" s="38"/>
      <c r="AJ6" s="7" t="str">
        <f t="shared" si="0"/>
        <v>Capability to communicate with stakeholders</v>
      </c>
      <c r="AK6" s="9" t="str">
        <f t="shared" si="1"/>
        <v>Varies</v>
      </c>
      <c r="AL6" s="50" t="s">
        <v>361</v>
      </c>
      <c r="AM6" s="59">
        <f>IF('2. Metrics Overview'!A7="Selected",G6,"N/A")</f>
        <v>0</v>
      </c>
      <c r="AN6" s="56">
        <f>IF('2. Metrics Overview'!A7="Selected",K6,"N/A")</f>
        <v>0</v>
      </c>
      <c r="AO6" s="56">
        <f>IF('2. Metrics Overview'!A7="Selected",IF(ISBLANK(AA6),IF(ISBLANK(W6),IF(ISBLANK(S6),IF(ISBLANK(O6),K6,O6), S6), W6),AA6),"N/A")</f>
        <v>0</v>
      </c>
      <c r="AP6" s="56">
        <f>IF('2. Metrics Overview'!A7="Selected",IF(AND(ISNUMBER(AN6),ISNUMBER(AO6)),(AO6-AN6), "qualitative change"), "not assessed")</f>
        <v>0</v>
      </c>
      <c r="AQ6" s="7"/>
    </row>
    <row r="7" spans="1:53" ht="60">
      <c r="A7" s="56" t="s">
        <v>344</v>
      </c>
      <c r="B7" t="str">
        <f t="shared" si="2"/>
        <v>Yes</v>
      </c>
      <c r="C7" s="7" t="str">
        <f>'2. Metrics Overview'!B8</f>
        <v>Percentage of team members who believe it is important to consider/address issues related to social justice/inclusion in their work and/or methodologies</v>
      </c>
      <c r="D7" s="9" t="str">
        <f>'2. Metrics Overview'!E8</f>
        <v>Percentage (%)</v>
      </c>
      <c r="E7" s="48" t="s">
        <v>361</v>
      </c>
      <c r="F7" s="15"/>
      <c r="G7" s="16"/>
      <c r="H7" s="17"/>
      <c r="I7" s="17"/>
      <c r="J7" s="18"/>
      <c r="K7" s="23"/>
      <c r="L7" s="85"/>
      <c r="M7" s="83"/>
      <c r="N7" s="24"/>
      <c r="O7" s="27"/>
      <c r="P7" s="99"/>
      <c r="Q7" s="97"/>
      <c r="R7" s="28"/>
      <c r="S7" s="31"/>
      <c r="T7" s="89"/>
      <c r="U7" s="87"/>
      <c r="V7" s="32"/>
      <c r="W7" s="43"/>
      <c r="X7" s="103"/>
      <c r="Y7" s="101"/>
      <c r="Z7" s="44"/>
      <c r="AA7" s="37"/>
      <c r="AB7" s="95"/>
      <c r="AC7" s="92"/>
      <c r="AD7" s="38"/>
      <c r="AJ7" s="7" t="str">
        <f t="shared" si="0"/>
        <v>Percentage of team members who believe it is important to consider/address issues related to social justice/inclusion in their work and/or methodologies</v>
      </c>
      <c r="AK7" s="64" t="str">
        <f t="shared" si="1"/>
        <v>Percentage (%)</v>
      </c>
      <c r="AL7" s="50" t="s">
        <v>361</v>
      </c>
      <c r="AM7" s="59">
        <f>IF('2. Metrics Overview'!A8="Selected",G7,"N/A")</f>
        <v>0</v>
      </c>
      <c r="AN7" s="56">
        <f>IF('2. Metrics Overview'!A8="Selected",K7,"N/A")</f>
        <v>0</v>
      </c>
      <c r="AO7" s="56">
        <f>IF('2. Metrics Overview'!A8="Selected",IF(ISBLANK(AA7),IF(ISBLANK(W7),IF(ISBLANK(S7),IF(ISBLANK(O7),K7,O7), S7), W7),AA7),"N/A")</f>
        <v>0</v>
      </c>
      <c r="AP7" s="56">
        <f>IF('2. Metrics Overview'!A8="Selected",IF(AND(ISNUMBER(AN7),ISNUMBER(AO7)),(AO7-AN7), "qualitative change"), "not assessed")</f>
        <v>0</v>
      </c>
      <c r="AQ7" s="54"/>
    </row>
    <row r="8" spans="1:53" ht="18.75">
      <c r="A8" s="56" t="s">
        <v>344</v>
      </c>
      <c r="B8" t="str">
        <f t="shared" si="2"/>
        <v>Yes</v>
      </c>
      <c r="C8" s="7" t="str">
        <f>'2. Metrics Overview'!B9</f>
        <v>Number of social science papers reviewed</v>
      </c>
      <c r="D8" s="9" t="str">
        <f>'2. Metrics Overview'!E9</f>
        <v>Number of Papers</v>
      </c>
      <c r="E8" s="48" t="s">
        <v>361</v>
      </c>
      <c r="F8" s="15"/>
      <c r="G8" s="16"/>
      <c r="H8" s="17"/>
      <c r="I8" s="17"/>
      <c r="J8" s="18"/>
      <c r="K8" s="23"/>
      <c r="L8" s="85"/>
      <c r="M8" s="83"/>
      <c r="N8" s="24"/>
      <c r="O8" s="27"/>
      <c r="P8" s="99"/>
      <c r="Q8" s="97"/>
      <c r="R8" s="28"/>
      <c r="S8" s="31"/>
      <c r="T8" s="89"/>
      <c r="U8" s="87"/>
      <c r="V8" s="32"/>
      <c r="W8" s="43"/>
      <c r="X8" s="103"/>
      <c r="Y8" s="101"/>
      <c r="Z8" s="44"/>
      <c r="AA8" s="37"/>
      <c r="AB8" s="95"/>
      <c r="AC8" s="92"/>
      <c r="AD8" s="38"/>
      <c r="AJ8" s="7" t="str">
        <f t="shared" si="0"/>
        <v>Number of social science papers reviewed</v>
      </c>
      <c r="AK8" s="9" t="str">
        <f t="shared" si="1"/>
        <v>Number of Papers</v>
      </c>
      <c r="AL8" s="50" t="s">
        <v>361</v>
      </c>
      <c r="AM8" s="59">
        <f>IF('2. Metrics Overview'!A9="Selected",G8,"N/A")</f>
        <v>0</v>
      </c>
      <c r="AN8" s="56">
        <f>IF('2. Metrics Overview'!A9="Selected",K8,"N/A")</f>
        <v>0</v>
      </c>
      <c r="AO8" s="56">
        <f>IF('2. Metrics Overview'!A9="Selected",IF(ISBLANK(AA8),IF(ISBLANK(W8),IF(ISBLANK(S8),IF(ISBLANK(O8),K8,O8), S8), W8),AA8),"N/A")</f>
        <v>0</v>
      </c>
      <c r="AP8" s="56">
        <f>IF('2. Metrics Overview'!A9="Selected",IF(AND(ISNUMBER(AN8),ISNUMBER(AO8)),(AO8-AN8), "qualitative change"), "not assessed")</f>
        <v>0</v>
      </c>
      <c r="AQ8" s="7"/>
    </row>
    <row r="9" spans="1:53" ht="30">
      <c r="A9" s="56" t="s">
        <v>344</v>
      </c>
      <c r="B9" t="str">
        <f t="shared" si="2"/>
        <v>Yes</v>
      </c>
      <c r="C9" s="7" t="str">
        <f>'2. Metrics Overview'!B10</f>
        <v>Diversity of authors of scientific papers reviewed</v>
      </c>
      <c r="D9" s="9" t="str">
        <f>'2. Metrics Overview'!E10</f>
        <v>Varies</v>
      </c>
      <c r="E9" s="48" t="s">
        <v>361</v>
      </c>
      <c r="F9" s="15"/>
      <c r="G9" s="16"/>
      <c r="H9" s="17"/>
      <c r="I9" s="17"/>
      <c r="J9" s="18"/>
      <c r="K9" s="23"/>
      <c r="L9" s="85"/>
      <c r="M9" s="83"/>
      <c r="N9" s="24"/>
      <c r="O9" s="27"/>
      <c r="P9" s="99"/>
      <c r="Q9" s="97"/>
      <c r="R9" s="28"/>
      <c r="S9" s="31"/>
      <c r="T9" s="89"/>
      <c r="U9" s="87"/>
      <c r="V9" s="32"/>
      <c r="W9" s="43"/>
      <c r="X9" s="103"/>
      <c r="Y9" s="101"/>
      <c r="Z9" s="44"/>
      <c r="AA9" s="37"/>
      <c r="AB9" s="95"/>
      <c r="AC9" s="92"/>
      <c r="AD9" s="38"/>
      <c r="AJ9" s="54" t="str">
        <f t="shared" si="0"/>
        <v>Diversity of authors of scientific papers reviewed</v>
      </c>
      <c r="AK9" s="62" t="str">
        <f t="shared" si="1"/>
        <v>Varies</v>
      </c>
      <c r="AL9" s="52" t="s">
        <v>361</v>
      </c>
      <c r="AM9" s="59">
        <f>IF('2. Metrics Overview'!A10="Selected",G9,"N/A")</f>
        <v>0</v>
      </c>
      <c r="AN9" s="56">
        <f>IF('2. Metrics Overview'!A10="Selected",K9,"N/A")</f>
        <v>0</v>
      </c>
      <c r="AO9" s="56">
        <f>IF('2. Metrics Overview'!A10="Selected",IF(ISBLANK(AA9),IF(ISBLANK(W9),IF(ISBLANK(S9),IF(ISBLANK(O9),K9,O9), S9), W9),AA9),"N/A")</f>
        <v>0</v>
      </c>
      <c r="AP9" s="56">
        <f>IF('2. Metrics Overview'!A10="Selected",IF(AND(ISNUMBER(AN9),ISNUMBER(AO9)),(AO9-AN9), "qualitative change"), "not assessed")</f>
        <v>0</v>
      </c>
      <c r="AQ9" s="54"/>
    </row>
    <row r="10" spans="1:53" ht="30">
      <c r="A10" s="56" t="s">
        <v>344</v>
      </c>
      <c r="B10" t="str">
        <f t="shared" si="2"/>
        <v>Yes</v>
      </c>
      <c r="C10" s="7" t="str">
        <f>'2. Metrics Overview'!B11</f>
        <v>Number of nonacademic sources reviewed</v>
      </c>
      <c r="D10" s="9" t="str">
        <f>'2. Metrics Overview'!E11</f>
        <v>Number of Sources</v>
      </c>
      <c r="E10" s="48" t="s">
        <v>361</v>
      </c>
      <c r="F10" s="15"/>
      <c r="G10" s="16"/>
      <c r="H10" s="17"/>
      <c r="I10" s="17"/>
      <c r="J10" s="18"/>
      <c r="K10" s="23"/>
      <c r="L10" s="85"/>
      <c r="M10" s="83"/>
      <c r="N10" s="24"/>
      <c r="O10" s="27"/>
      <c r="P10" s="99"/>
      <c r="Q10" s="97"/>
      <c r="R10" s="28"/>
      <c r="S10" s="31"/>
      <c r="T10" s="89"/>
      <c r="U10" s="87"/>
      <c r="V10" s="32"/>
      <c r="W10" s="43"/>
      <c r="X10" s="103"/>
      <c r="Y10" s="101"/>
      <c r="Z10" s="44"/>
      <c r="AA10" s="37"/>
      <c r="AB10" s="95"/>
      <c r="AC10" s="92"/>
      <c r="AD10" s="38"/>
      <c r="AJ10" s="7" t="str">
        <f t="shared" si="0"/>
        <v>Number of nonacademic sources reviewed</v>
      </c>
      <c r="AK10" s="9" t="str">
        <f t="shared" si="1"/>
        <v>Number of Sources</v>
      </c>
      <c r="AL10" s="50" t="s">
        <v>361</v>
      </c>
      <c r="AM10" s="59">
        <f>IF('2. Metrics Overview'!A11="Selected",G10,"N/A")</f>
        <v>0</v>
      </c>
      <c r="AN10" s="56">
        <f>IF('2. Metrics Overview'!A11="Selected",K10,"N/A")</f>
        <v>0</v>
      </c>
      <c r="AO10" s="56">
        <f>IF('2. Metrics Overview'!A11="Selected",IF(ISBLANK(AA10),IF(ISBLANK(W10),IF(ISBLANK(S10),IF(ISBLANK(O10),K10,O10), S10), W10),AA10),"N/A")</f>
        <v>0</v>
      </c>
      <c r="AP10" s="56">
        <f>IF('2. Metrics Overview'!A11="Selected",IF(AND(ISNUMBER(AN10),ISNUMBER(AO10)),(AO10-AN10), "qualitative change"), "not assessed")</f>
        <v>0</v>
      </c>
      <c r="AQ10" s="7"/>
    </row>
    <row r="11" spans="1:53" ht="30">
      <c r="A11" s="56" t="s">
        <v>344</v>
      </c>
      <c r="B11" t="str">
        <f t="shared" si="2"/>
        <v>Yes</v>
      </c>
      <c r="C11" s="7" t="str">
        <f>'2. Metrics Overview'!B12</f>
        <v xml:space="preserve">Hazard level of extracting or synthesizing material inputs </v>
      </c>
      <c r="D11" s="9" t="str">
        <f>'2. Metrics Overview'!E12</f>
        <v>Varies</v>
      </c>
      <c r="E11" s="48" t="s">
        <v>352</v>
      </c>
      <c r="F11" s="15"/>
      <c r="G11" s="16"/>
      <c r="H11" s="17"/>
      <c r="I11" s="17"/>
      <c r="J11" s="18"/>
      <c r="K11" s="23"/>
      <c r="L11" s="85"/>
      <c r="M11" s="83"/>
      <c r="N11" s="24"/>
      <c r="O11" s="27"/>
      <c r="P11" s="99"/>
      <c r="Q11" s="97"/>
      <c r="R11" s="28"/>
      <c r="S11" s="31"/>
      <c r="T11" s="89"/>
      <c r="U11" s="87"/>
      <c r="V11" s="32"/>
      <c r="W11" s="43"/>
      <c r="X11" s="103"/>
      <c r="Y11" s="101"/>
      <c r="Z11" s="44"/>
      <c r="AA11" s="37"/>
      <c r="AB11" s="95"/>
      <c r="AC11" s="92"/>
      <c r="AD11" s="38"/>
      <c r="AJ11" s="7" t="str">
        <f t="shared" si="0"/>
        <v xml:space="preserve">Hazard level of extracting or synthesizing material inputs </v>
      </c>
      <c r="AK11" s="9" t="str">
        <f t="shared" si="1"/>
        <v>Varies</v>
      </c>
      <c r="AL11" s="50" t="s">
        <v>352</v>
      </c>
      <c r="AM11" s="59">
        <f>IF('2. Metrics Overview'!A12="Selected",G11,"N/A")</f>
        <v>0</v>
      </c>
      <c r="AN11" s="56">
        <f>IF('2. Metrics Overview'!A12="Selected",K11,"N/A")</f>
        <v>0</v>
      </c>
      <c r="AO11" s="56">
        <f>IF('2. Metrics Overview'!A12="Selected",IF(ISBLANK(AA11),IF(ISBLANK(W11),IF(ISBLANK(S11),IF(ISBLANK(O11),K11,O11), S11), W11),AA11),"N/A")</f>
        <v>0</v>
      </c>
      <c r="AP11" s="56">
        <f>IF('2. Metrics Overview'!A12="Selected",IF(AND(ISNUMBER(AN11),ISNUMBER(AO11)),(AO11-AN11), "qualitative change"), "not assessed")</f>
        <v>0</v>
      </c>
      <c r="AQ11" s="7"/>
    </row>
    <row r="12" spans="1:53" ht="30">
      <c r="A12" s="56" t="s">
        <v>344</v>
      </c>
      <c r="B12" t="str">
        <f t="shared" si="2"/>
        <v>Yes</v>
      </c>
      <c r="C12" s="7" t="str">
        <f>'2. Metrics Overview'!B13</f>
        <v>Number of alternatives explored to hazardous materials</v>
      </c>
      <c r="D12" s="9" t="str">
        <f>'2. Metrics Overview'!E13</f>
        <v>Number of Alternatives</v>
      </c>
      <c r="E12" s="48" t="s">
        <v>361</v>
      </c>
      <c r="F12" s="15"/>
      <c r="G12" s="16"/>
      <c r="H12" s="17"/>
      <c r="I12" s="17"/>
      <c r="J12" s="18"/>
      <c r="K12" s="23"/>
      <c r="L12" s="85"/>
      <c r="M12" s="83"/>
      <c r="N12" s="24"/>
      <c r="O12" s="27"/>
      <c r="P12" s="99"/>
      <c r="Q12" s="97"/>
      <c r="R12" s="28"/>
      <c r="S12" s="31"/>
      <c r="T12" s="89"/>
      <c r="U12" s="87"/>
      <c r="V12" s="32"/>
      <c r="W12" s="43"/>
      <c r="X12" s="103"/>
      <c r="Y12" s="101"/>
      <c r="Z12" s="44"/>
      <c r="AA12" s="37"/>
      <c r="AB12" s="95"/>
      <c r="AC12" s="92"/>
      <c r="AD12" s="38"/>
      <c r="AJ12" s="7" t="str">
        <f t="shared" si="0"/>
        <v>Number of alternatives explored to hazardous materials</v>
      </c>
      <c r="AK12" s="9" t="str">
        <f t="shared" si="1"/>
        <v>Number of Alternatives</v>
      </c>
      <c r="AL12" s="50" t="s">
        <v>361</v>
      </c>
      <c r="AM12" s="59">
        <f>IF('2. Metrics Overview'!A13="Selected",G12,"N/A")</f>
        <v>0</v>
      </c>
      <c r="AN12" s="56">
        <f>IF('2. Metrics Overview'!A13="Selected",K12,"N/A")</f>
        <v>0</v>
      </c>
      <c r="AO12" s="56">
        <f>IF('2. Metrics Overview'!A13="Selected",IF(ISBLANK(AA12),IF(ISBLANK(W12),IF(ISBLANK(S12),IF(ISBLANK(O12),K12,O12), S12), W12),AA12),"N/A")</f>
        <v>0</v>
      </c>
      <c r="AP12" s="56">
        <f>IF('2. Metrics Overview'!A13="Selected",IF(AND(ISNUMBER(AN12),ISNUMBER(AO12)),(AO12-AN12), "qualitative change"), "not assessed")</f>
        <v>0</v>
      </c>
      <c r="AQ12" s="7"/>
    </row>
    <row r="13" spans="1:53" ht="30">
      <c r="A13" s="56" t="s">
        <v>344</v>
      </c>
      <c r="B13" t="str">
        <f t="shared" si="2"/>
        <v>Yes</v>
      </c>
      <c r="C13" s="7" t="str">
        <f>'2. Metrics Overview'!B14</f>
        <v>Number of alternatives explored to unethically sourced materials</v>
      </c>
      <c r="D13" s="9" t="str">
        <f>'2. Metrics Overview'!E14</f>
        <v>Number of Alternatives</v>
      </c>
      <c r="E13" s="48" t="s">
        <v>361</v>
      </c>
      <c r="F13" s="15"/>
      <c r="G13" s="16"/>
      <c r="H13" s="17"/>
      <c r="I13" s="17"/>
      <c r="J13" s="18"/>
      <c r="K13" s="23"/>
      <c r="L13" s="85"/>
      <c r="M13" s="83"/>
      <c r="N13" s="24"/>
      <c r="O13" s="27"/>
      <c r="P13" s="99"/>
      <c r="Q13" s="97"/>
      <c r="R13" s="28"/>
      <c r="S13" s="31"/>
      <c r="T13" s="89"/>
      <c r="U13" s="87"/>
      <c r="V13" s="32"/>
      <c r="W13" s="43"/>
      <c r="X13" s="103"/>
      <c r="Y13" s="101"/>
      <c r="Z13" s="44"/>
      <c r="AA13" s="37"/>
      <c r="AB13" s="95"/>
      <c r="AC13" s="92"/>
      <c r="AD13" s="38"/>
      <c r="AJ13" s="54" t="str">
        <f t="shared" si="0"/>
        <v>Number of alternatives explored to unethically sourced materials</v>
      </c>
      <c r="AK13" s="62" t="str">
        <f t="shared" si="1"/>
        <v>Number of Alternatives</v>
      </c>
      <c r="AL13" s="52" t="s">
        <v>361</v>
      </c>
      <c r="AM13" s="59">
        <f>IF('2. Metrics Overview'!A14="Selected",G13,"N/A")</f>
        <v>0</v>
      </c>
      <c r="AN13" s="56">
        <f>IF('2. Metrics Overview'!A14="Selected",K13,"N/A")</f>
        <v>0</v>
      </c>
      <c r="AO13" s="56">
        <f>IF('2. Metrics Overview'!A14="Selected",IF(ISBLANK(AA13),IF(ISBLANK(W13),IF(ISBLANK(S13),IF(ISBLANK(O13),K13,O13), S13), W13),AA13),"N/A")</f>
        <v>0</v>
      </c>
      <c r="AP13" s="56">
        <f>IF('2. Metrics Overview'!A14="Selected",IF(AND(ISNUMBER(AN13),ISNUMBER(AO13)),(AO13-AN13), "qualitative change"), "not assessed")</f>
        <v>0</v>
      </c>
      <c r="AQ13" s="54"/>
    </row>
    <row r="14" spans="1:53" ht="30">
      <c r="A14" s="56" t="s">
        <v>344</v>
      </c>
      <c r="B14" t="str">
        <f t="shared" si="2"/>
        <v>Yes</v>
      </c>
      <c r="C14" s="7" t="str">
        <f>'2. Metrics Overview'!B15</f>
        <v>Estimated energy consumed during project activities</v>
      </c>
      <c r="D14" s="9" t="str">
        <f>'2. Metrics Overview'!E15</f>
        <v>Consumption/Time (e.g., kWh/year)</v>
      </c>
      <c r="E14" s="48" t="s">
        <v>352</v>
      </c>
      <c r="F14" s="15"/>
      <c r="G14" s="16"/>
      <c r="H14" s="17"/>
      <c r="I14" s="17"/>
      <c r="J14" s="18"/>
      <c r="K14" s="23"/>
      <c r="L14" s="85"/>
      <c r="M14" s="83"/>
      <c r="N14" s="24"/>
      <c r="O14" s="27"/>
      <c r="P14" s="99"/>
      <c r="Q14" s="97"/>
      <c r="R14" s="28"/>
      <c r="S14" s="31"/>
      <c r="T14" s="89"/>
      <c r="U14" s="87"/>
      <c r="V14" s="32"/>
      <c r="W14" s="43"/>
      <c r="X14" s="103"/>
      <c r="Y14" s="101"/>
      <c r="Z14" s="44"/>
      <c r="AA14" s="37"/>
      <c r="AB14" s="95"/>
      <c r="AC14" s="92"/>
      <c r="AD14" s="38"/>
      <c r="AJ14" s="7" t="str">
        <f t="shared" si="0"/>
        <v>Estimated energy consumed during project activities</v>
      </c>
      <c r="AK14" s="9" t="str">
        <f t="shared" si="1"/>
        <v>Consumption/Time (e.g., kWh/year)</v>
      </c>
      <c r="AL14" s="50" t="s">
        <v>352</v>
      </c>
      <c r="AM14" s="59">
        <f>IF('2. Metrics Overview'!A15="Selected",G14,"N/A")</f>
        <v>0</v>
      </c>
      <c r="AN14" s="56">
        <f>IF('2. Metrics Overview'!A15="Selected",K14,"N/A")</f>
        <v>0</v>
      </c>
      <c r="AO14" s="56">
        <f>IF('2. Metrics Overview'!A15="Selected",IF(ISBLANK(AA14),IF(ISBLANK(W14),IF(ISBLANK(S14),IF(ISBLANK(O14),K14,O14), S14), W14),AA14),"N/A")</f>
        <v>0</v>
      </c>
      <c r="AP14" s="56">
        <f>IF('2. Metrics Overview'!A15="Selected",IF(AND(ISNUMBER(AN14),ISNUMBER(AO14)),(AO14-AN14), "qualitative change"), "not assessed")</f>
        <v>0</v>
      </c>
      <c r="AQ14" s="124"/>
    </row>
    <row r="15" spans="1:53" ht="45">
      <c r="A15" s="56" t="s">
        <v>344</v>
      </c>
      <c r="B15" t="str">
        <f t="shared" si="2"/>
        <v>Yes</v>
      </c>
      <c r="C15" s="7" t="str">
        <f>'2. Metrics Overview'!B16</f>
        <v>Estimated water consumed during project activities</v>
      </c>
      <c r="D15" s="9" t="str">
        <f>'2. Metrics Overview'!E16</f>
        <v>Consumption/Time (e.g., liters/year)</v>
      </c>
      <c r="E15" s="48" t="s">
        <v>352</v>
      </c>
      <c r="F15" s="15"/>
      <c r="G15" s="16"/>
      <c r="H15" s="17"/>
      <c r="I15" s="17"/>
      <c r="J15" s="18"/>
      <c r="K15" s="23"/>
      <c r="L15" s="85"/>
      <c r="M15" s="83"/>
      <c r="N15" s="24"/>
      <c r="O15" s="27"/>
      <c r="P15" s="99"/>
      <c r="Q15" s="97"/>
      <c r="R15" s="28"/>
      <c r="S15" s="31"/>
      <c r="T15" s="89"/>
      <c r="U15" s="87"/>
      <c r="V15" s="32"/>
      <c r="W15" s="43"/>
      <c r="X15" s="103"/>
      <c r="Y15" s="101"/>
      <c r="Z15" s="44"/>
      <c r="AA15" s="37"/>
      <c r="AB15" s="95"/>
      <c r="AC15" s="92"/>
      <c r="AD15" s="38"/>
      <c r="AJ15" s="7" t="str">
        <f>C15</f>
        <v>Estimated water consumed during project activities</v>
      </c>
      <c r="AK15" s="9" t="str">
        <f>D15</f>
        <v>Consumption/Time (e.g., liters/year)</v>
      </c>
      <c r="AL15" s="50" t="s">
        <v>352</v>
      </c>
      <c r="AM15" s="59"/>
      <c r="AN15" s="56">
        <f>IF('2. Metrics Overview'!A16="Selected",K15,"N/A")</f>
        <v>0</v>
      </c>
      <c r="AO15" s="56">
        <f>IF('2. Metrics Overview'!A16="Selected",IF(ISBLANK(AA15),IF(ISBLANK(W15),IF(ISBLANK(S15),IF(ISBLANK(O15),K15,O15), S15), W15),AA15),"N/A")</f>
        <v>0</v>
      </c>
      <c r="AP15" s="59">
        <f>IF('2. Metrics Overview'!A16="Selected",IF(AND(ISNUMBER(AN15),ISNUMBER(AO15)),(AO15-AN15), "qualitative change"), "not assessed")</f>
        <v>0</v>
      </c>
      <c r="AQ15" s="124"/>
    </row>
    <row r="16" spans="1:53" ht="18.75">
      <c r="A16" s="56" t="s">
        <v>344</v>
      </c>
      <c r="B16" t="str">
        <f t="shared" si="2"/>
        <v>Yes</v>
      </c>
      <c r="C16" s="7" t="str">
        <f>'2. Metrics Overview'!B17</f>
        <v>Estimated land use during project activities</v>
      </c>
      <c r="D16" s="9" t="str">
        <f>'2. Metrics Overview'!E17</f>
        <v>High or Low</v>
      </c>
      <c r="E16" s="48" t="s">
        <v>352</v>
      </c>
      <c r="F16" s="15"/>
      <c r="G16" s="16"/>
      <c r="H16" s="17"/>
      <c r="I16" s="17"/>
      <c r="J16" s="18"/>
      <c r="K16" s="23"/>
      <c r="L16" s="85"/>
      <c r="M16" s="83"/>
      <c r="N16" s="24"/>
      <c r="O16" s="27"/>
      <c r="P16" s="99"/>
      <c r="Q16" s="97"/>
      <c r="R16" s="28"/>
      <c r="S16" s="31"/>
      <c r="T16" s="89"/>
      <c r="U16" s="87"/>
      <c r="V16" s="32"/>
      <c r="W16" s="43"/>
      <c r="X16" s="103"/>
      <c r="Y16" s="101"/>
      <c r="Z16" s="44"/>
      <c r="AA16" s="37"/>
      <c r="AB16" s="95"/>
      <c r="AC16" s="92"/>
      <c r="AD16" s="38"/>
      <c r="AJ16" s="7" t="str">
        <f>C16</f>
        <v>Estimated land use during project activities</v>
      </c>
      <c r="AK16" s="9" t="str">
        <f>D16</f>
        <v>High or Low</v>
      </c>
      <c r="AL16" s="50" t="s">
        <v>352</v>
      </c>
      <c r="AM16" s="59"/>
      <c r="AN16" s="56">
        <f>IF('2. Metrics Overview'!A17="Selected",K16,"N/A")</f>
        <v>0</v>
      </c>
      <c r="AO16" s="56">
        <f>IF('2. Metrics Overview'!A17="Selected",IF(ISBLANK(AA16),IF(ISBLANK(W16),IF(ISBLANK(S16),IF(ISBLANK(O16),K16,O16), S16), W16),AA16),"N/A")</f>
        <v>0</v>
      </c>
      <c r="AP16" s="59">
        <f>IF('2. Metrics Overview'!A17="Selected",IF(AND(ISNUMBER(AN16),ISNUMBER(AO16)),(AO16-AN16), "qualitative change"), "not assessed")</f>
        <v>0</v>
      </c>
      <c r="AQ16" s="7"/>
    </row>
    <row r="17" spans="1:43" ht="30">
      <c r="A17" s="56" t="s">
        <v>344</v>
      </c>
      <c r="B17" t="str">
        <f t="shared" si="2"/>
        <v>Yes</v>
      </c>
      <c r="C17" s="7" t="str">
        <f>'2. Metrics Overview'!B18</f>
        <v>Number of alternatives explored to resource-intensive processes</v>
      </c>
      <c r="D17" s="9" t="str">
        <f>'2. Metrics Overview'!E18</f>
        <v>Number of Alternatives</v>
      </c>
      <c r="E17" s="48" t="s">
        <v>361</v>
      </c>
      <c r="F17" s="15"/>
      <c r="G17" s="16"/>
      <c r="H17" s="17"/>
      <c r="I17" s="17"/>
      <c r="J17" s="18"/>
      <c r="K17" s="23"/>
      <c r="L17" s="85"/>
      <c r="M17" s="83"/>
      <c r="N17" s="24"/>
      <c r="O17" s="27"/>
      <c r="P17" s="99"/>
      <c r="Q17" s="97"/>
      <c r="R17" s="28"/>
      <c r="S17" s="31"/>
      <c r="T17" s="89"/>
      <c r="U17" s="87"/>
      <c r="V17" s="32"/>
      <c r="W17" s="43"/>
      <c r="X17" s="103"/>
      <c r="Y17" s="101"/>
      <c r="Z17" s="44"/>
      <c r="AA17" s="37"/>
      <c r="AB17" s="95"/>
      <c r="AC17" s="92"/>
      <c r="AD17" s="38"/>
      <c r="AJ17" s="54" t="str">
        <f t="shared" si="0"/>
        <v>Number of alternatives explored to resource-intensive processes</v>
      </c>
      <c r="AK17" s="62" t="str">
        <f t="shared" si="1"/>
        <v>Number of Alternatives</v>
      </c>
      <c r="AL17" s="52" t="s">
        <v>361</v>
      </c>
      <c r="AM17" s="59">
        <f>IF('2. Metrics Overview'!A18="Selected",G17,"N/A")</f>
        <v>0</v>
      </c>
      <c r="AN17" s="56">
        <f>IF('2. Metrics Overview'!A18="Selected",K17,"N/A")</f>
        <v>0</v>
      </c>
      <c r="AO17" s="56">
        <f>IF('2. Metrics Overview'!A18="Selected",IF(ISBLANK(AA17),IF(ISBLANK(W17),IF(ISBLANK(S17),IF(ISBLANK(O17),K17,O17), S17), W17),AA17),"N/A")</f>
        <v>0</v>
      </c>
      <c r="AP17" s="56">
        <f>IF('2. Metrics Overview'!A18="Selected",IF(AND(ISNUMBER(AN17),ISNUMBER(AO17)),(AO17-AN17), "qualitative change"), "not assessed")</f>
        <v>0</v>
      </c>
      <c r="AQ17" s="54"/>
    </row>
    <row r="18" spans="1:43" ht="30">
      <c r="A18" s="56" t="s">
        <v>344</v>
      </c>
      <c r="B18" t="str">
        <f t="shared" si="2"/>
        <v>Yes</v>
      </c>
      <c r="C18" s="7" t="str">
        <f>'2. Metrics Overview'!B19</f>
        <v>Number of environmental parameters tested</v>
      </c>
      <c r="D18" s="9" t="str">
        <f>'2. Metrics Overview'!E19</f>
        <v>Number of Tested Parameters</v>
      </c>
      <c r="E18" s="48" t="s">
        <v>361</v>
      </c>
      <c r="F18" s="15"/>
      <c r="G18" s="16"/>
      <c r="H18" s="17"/>
      <c r="I18" s="17"/>
      <c r="J18" s="18"/>
      <c r="K18" s="23"/>
      <c r="L18" s="85"/>
      <c r="M18" s="83"/>
      <c r="N18" s="24"/>
      <c r="O18" s="27"/>
      <c r="P18" s="99"/>
      <c r="Q18" s="97"/>
      <c r="R18" s="28"/>
      <c r="S18" s="31"/>
      <c r="T18" s="89"/>
      <c r="U18" s="87"/>
      <c r="V18" s="32"/>
      <c r="W18" s="43"/>
      <c r="X18" s="103"/>
      <c r="Y18" s="101"/>
      <c r="Z18" s="44"/>
      <c r="AA18" s="37"/>
      <c r="AB18" s="95"/>
      <c r="AC18" s="92"/>
      <c r="AD18" s="38"/>
      <c r="AJ18" s="7" t="str">
        <f t="shared" si="0"/>
        <v>Number of environmental parameters tested</v>
      </c>
      <c r="AK18" s="9" t="str">
        <f t="shared" si="1"/>
        <v>Number of Tested Parameters</v>
      </c>
      <c r="AL18" s="50" t="s">
        <v>361</v>
      </c>
      <c r="AM18" s="59">
        <f>IF('2. Metrics Overview'!A19="Selected",G18,"N/A")</f>
        <v>0</v>
      </c>
      <c r="AN18" s="56">
        <f>IF('2. Metrics Overview'!A19="Selected",K18,"N/A")</f>
        <v>0</v>
      </c>
      <c r="AO18" s="56">
        <f>IF('2. Metrics Overview'!A19="Selected",IF(ISBLANK(AA18),IF(ISBLANK(W18),IF(ISBLANK(S18),IF(ISBLANK(O18),K18,O18), S18), W18),AA18),"N/A")</f>
        <v>0</v>
      </c>
      <c r="AP18" s="56">
        <f>IF('2. Metrics Overview'!A19="Selected",IF(AND(ISNUMBER(AN18),ISNUMBER(AO18)),(AO18-AN18), "qualitative change"), "not assessed")</f>
        <v>0</v>
      </c>
      <c r="AQ18" s="7"/>
    </row>
    <row r="19" spans="1:43" ht="45">
      <c r="A19" s="56" t="s">
        <v>344</v>
      </c>
      <c r="B19" t="str">
        <f t="shared" si="2"/>
        <v>Yes</v>
      </c>
      <c r="C19" s="7" t="str">
        <f>'2. Metrics Overview'!B20</f>
        <v>Number of nontechnological solutions explored to solve key problems in project</v>
      </c>
      <c r="D19" s="9" t="str">
        <f>'2. Metrics Overview'!E20</f>
        <v>Number of Nontechnological Solutions</v>
      </c>
      <c r="E19" s="48" t="s">
        <v>361</v>
      </c>
      <c r="F19" s="15"/>
      <c r="G19" s="16"/>
      <c r="H19" s="17"/>
      <c r="I19" s="17"/>
      <c r="J19" s="18"/>
      <c r="K19" s="23"/>
      <c r="L19" s="85"/>
      <c r="M19" s="83"/>
      <c r="N19" s="24"/>
      <c r="O19" s="27"/>
      <c r="P19" s="99"/>
      <c r="Q19" s="97"/>
      <c r="R19" s="28"/>
      <c r="S19" s="31"/>
      <c r="T19" s="89"/>
      <c r="U19" s="87"/>
      <c r="V19" s="32"/>
      <c r="W19" s="43"/>
      <c r="X19" s="103"/>
      <c r="Y19" s="101"/>
      <c r="Z19" s="44"/>
      <c r="AA19" s="37"/>
      <c r="AB19" s="95"/>
      <c r="AC19" s="92"/>
      <c r="AD19" s="38"/>
      <c r="AJ19" s="7" t="str">
        <f t="shared" si="0"/>
        <v>Number of nontechnological solutions explored to solve key problems in project</v>
      </c>
      <c r="AK19" s="9" t="str">
        <f t="shared" si="1"/>
        <v>Number of Nontechnological Solutions</v>
      </c>
      <c r="AL19" s="50" t="s">
        <v>361</v>
      </c>
      <c r="AM19" s="59">
        <f>IF('2. Metrics Overview'!A20="Selected",G19,"N/A")</f>
        <v>0</v>
      </c>
      <c r="AN19" s="56">
        <f>IF('2. Metrics Overview'!A20="Selected",K19,"N/A")</f>
        <v>0</v>
      </c>
      <c r="AO19" s="56">
        <f>IF('2. Metrics Overview'!A20="Selected",IF(ISBLANK(AA19),IF(ISBLANK(W19),IF(ISBLANK(S19),IF(ISBLANK(O19),K19,O19), S19), W19),AA19),"N/A")</f>
        <v>0</v>
      </c>
      <c r="AP19" s="56">
        <f>IF('2. Metrics Overview'!A20="Selected",IF(AND(ISNUMBER(AN19),ISNUMBER(AO19)),(AO19-AN19), "qualitative change"), "not assessed")</f>
        <v>0</v>
      </c>
      <c r="AQ19" s="7"/>
    </row>
    <row r="20" spans="1:43" ht="18.75">
      <c r="A20" s="56" t="s">
        <v>344</v>
      </c>
      <c r="B20" t="str">
        <f t="shared" si="2"/>
        <v>Yes</v>
      </c>
      <c r="C20" s="7" t="str">
        <f>'2. Metrics Overview'!B21</f>
        <v xml:space="preserve">Hazard level of project processes </v>
      </c>
      <c r="D20" s="9" t="str">
        <f>'2. Metrics Overview'!E21</f>
        <v>Varies</v>
      </c>
      <c r="E20" s="48" t="s">
        <v>352</v>
      </c>
      <c r="F20" s="15"/>
      <c r="G20" s="16"/>
      <c r="H20" s="17"/>
      <c r="I20" s="17"/>
      <c r="J20" s="18"/>
      <c r="K20" s="23"/>
      <c r="L20" s="85"/>
      <c r="M20" s="83"/>
      <c r="N20" s="24"/>
      <c r="O20" s="27"/>
      <c r="P20" s="99"/>
      <c r="Q20" s="97"/>
      <c r="R20" s="28"/>
      <c r="S20" s="31"/>
      <c r="T20" s="89"/>
      <c r="U20" s="87"/>
      <c r="V20" s="32"/>
      <c r="W20" s="43"/>
      <c r="X20" s="103"/>
      <c r="Y20" s="101"/>
      <c r="Z20" s="44"/>
      <c r="AA20" s="37"/>
      <c r="AB20" s="95"/>
      <c r="AC20" s="92"/>
      <c r="AD20" s="38"/>
      <c r="AJ20" s="54" t="str">
        <f t="shared" si="0"/>
        <v xml:space="preserve">Hazard level of project processes </v>
      </c>
      <c r="AK20" s="62" t="str">
        <f t="shared" si="1"/>
        <v>Varies</v>
      </c>
      <c r="AL20" s="52" t="s">
        <v>352</v>
      </c>
      <c r="AM20" s="123">
        <f>IF('2. Metrics Overview'!A21="Selected",G20,"N/A")</f>
        <v>0</v>
      </c>
      <c r="AN20" s="82">
        <f>IF('2. Metrics Overview'!A21="Selected",K20,"N/A")</f>
        <v>0</v>
      </c>
      <c r="AO20" s="82">
        <f>IF('2. Metrics Overview'!A21="Selected",IF(ISBLANK(AA20),IF(ISBLANK(W20),IF(ISBLANK(S20),IF(ISBLANK(O20),K20,O20), S20), W20),AA20),"N/A")</f>
        <v>0</v>
      </c>
      <c r="AP20" s="82">
        <f>IF('2. Metrics Overview'!A21="Selected",IF(AND(ISNUMBER(AN20),ISNUMBER(AO20)),(AO20-AN20), "qualitative change"), "not assessed")</f>
        <v>0</v>
      </c>
      <c r="AQ20" s="54"/>
    </row>
    <row r="21" spans="1:43" ht="18.75">
      <c r="A21" s="56" t="s">
        <v>344</v>
      </c>
      <c r="B21" t="str">
        <f t="shared" si="2"/>
        <v>Yes</v>
      </c>
      <c r="C21" s="7" t="str">
        <f>'2. Metrics Overview'!B22</f>
        <v xml:space="preserve">Hazard level of managing waste </v>
      </c>
      <c r="D21" s="9" t="str">
        <f>'2. Metrics Overview'!E22</f>
        <v>Varies</v>
      </c>
      <c r="E21" s="48" t="s">
        <v>352</v>
      </c>
      <c r="F21" s="15"/>
      <c r="G21" s="16"/>
      <c r="H21" s="17"/>
      <c r="I21" s="17"/>
      <c r="J21" s="18"/>
      <c r="K21" s="23"/>
      <c r="L21" s="85"/>
      <c r="M21" s="83"/>
      <c r="N21" s="24"/>
      <c r="O21" s="27"/>
      <c r="P21" s="99"/>
      <c r="Q21" s="97"/>
      <c r="R21" s="28"/>
      <c r="S21" s="31"/>
      <c r="T21" s="89"/>
      <c r="U21" s="87"/>
      <c r="V21" s="32"/>
      <c r="W21" s="43"/>
      <c r="X21" s="103"/>
      <c r="Y21" s="101"/>
      <c r="Z21" s="44"/>
      <c r="AA21" s="37"/>
      <c r="AB21" s="95"/>
      <c r="AC21" s="92"/>
      <c r="AD21" s="38"/>
      <c r="AJ21" s="7" t="str">
        <f t="shared" si="0"/>
        <v xml:space="preserve">Hazard level of managing waste </v>
      </c>
      <c r="AK21" s="9" t="str">
        <f t="shared" si="1"/>
        <v>Varies</v>
      </c>
      <c r="AL21" s="50" t="s">
        <v>352</v>
      </c>
      <c r="AM21" s="59">
        <f>IF('2. Metrics Overview'!A22="Selected",G21,"N/A")</f>
        <v>0</v>
      </c>
      <c r="AN21" s="56">
        <f>IF('2. Metrics Overview'!A22="Selected",K21,"N/A")</f>
        <v>0</v>
      </c>
      <c r="AO21" s="56">
        <f>IF('2. Metrics Overview'!A22="Selected",IF(ISBLANK(AA21),IF(ISBLANK(W21),IF(ISBLANK(S21),IF(ISBLANK(O21),K21,O21), S21), W21),AA21),"N/A")</f>
        <v>0</v>
      </c>
      <c r="AP21" s="56">
        <f>IF('2. Metrics Overview'!A22="Selected",IF(AND(ISNUMBER(AN21),ISNUMBER(AO21)),(AO21-AN21), "qualitative change"), "not assessed")</f>
        <v>0</v>
      </c>
      <c r="AQ21" s="7"/>
    </row>
    <row r="22" spans="1:43" ht="30">
      <c r="A22" s="56" t="s">
        <v>344</v>
      </c>
      <c r="B22" t="str">
        <f t="shared" si="2"/>
        <v>Yes</v>
      </c>
      <c r="C22" s="7" t="str">
        <f>'2. Metrics Overview'!B23</f>
        <v>Number of alternatives explored to waste-intensive processes</v>
      </c>
      <c r="D22" s="9" t="str">
        <f>'2. Metrics Overview'!E23</f>
        <v>Number of Alternatives</v>
      </c>
      <c r="E22" s="48" t="s">
        <v>361</v>
      </c>
      <c r="F22" s="15"/>
      <c r="G22" s="16"/>
      <c r="H22" s="17"/>
      <c r="I22" s="17"/>
      <c r="J22" s="18"/>
      <c r="K22" s="23"/>
      <c r="L22" s="85"/>
      <c r="M22" s="83"/>
      <c r="N22" s="24"/>
      <c r="O22" s="27"/>
      <c r="P22" s="99"/>
      <c r="Q22" s="97"/>
      <c r="R22" s="28"/>
      <c r="S22" s="31"/>
      <c r="T22" s="89"/>
      <c r="U22" s="87"/>
      <c r="V22" s="32"/>
      <c r="W22" s="43"/>
      <c r="X22" s="103"/>
      <c r="Y22" s="101"/>
      <c r="Z22" s="44"/>
      <c r="AA22" s="37"/>
      <c r="AB22" s="95"/>
      <c r="AC22" s="92"/>
      <c r="AD22" s="38"/>
      <c r="AJ22" s="7" t="str">
        <f t="shared" si="0"/>
        <v>Number of alternatives explored to waste-intensive processes</v>
      </c>
      <c r="AK22" s="9" t="str">
        <f t="shared" si="1"/>
        <v>Number of Alternatives</v>
      </c>
      <c r="AL22" s="50" t="s">
        <v>361</v>
      </c>
      <c r="AM22" s="59">
        <f>IF('2. Metrics Overview'!A23="Selected",G22,"N/A")</f>
        <v>0</v>
      </c>
      <c r="AN22" s="56">
        <f>IF('2. Metrics Overview'!A23="Selected",K22,"N/A")</f>
        <v>0</v>
      </c>
      <c r="AO22" s="56">
        <f>IF('2. Metrics Overview'!A23="Selected",IF(ISBLANK(AA22),IF(ISBLANK(W22),IF(ISBLANK(S22),IF(ISBLANK(O22),K22,O22), S22), W22),AA22),"N/A")</f>
        <v>0</v>
      </c>
      <c r="AP22" s="56">
        <f>IF('2. Metrics Overview'!A23="Selected",IF(AND(ISNUMBER(AN22),ISNUMBER(AO22)),(AO22-AN22), "qualitative change"), "not assessed")</f>
        <v>0</v>
      </c>
      <c r="AQ22" s="7"/>
    </row>
    <row r="23" spans="1:43" ht="30">
      <c r="A23" s="56" t="s">
        <v>344</v>
      </c>
      <c r="B23" t="str">
        <f t="shared" si="2"/>
        <v>Yes</v>
      </c>
      <c r="C23" s="7" t="str">
        <f>'2. Metrics Overview'!B24</f>
        <v>Estimated environmental cost of managing waste generated by project</v>
      </c>
      <c r="D23" s="9" t="str">
        <f>'2. Metrics Overview'!E24</f>
        <v>Varies</v>
      </c>
      <c r="E23" s="48" t="s">
        <v>352</v>
      </c>
      <c r="F23" s="15"/>
      <c r="G23" s="16"/>
      <c r="H23" s="17"/>
      <c r="I23" s="17"/>
      <c r="J23" s="18"/>
      <c r="K23" s="23"/>
      <c r="L23" s="85"/>
      <c r="M23" s="83"/>
      <c r="N23" s="24"/>
      <c r="O23" s="27"/>
      <c r="P23" s="99"/>
      <c r="Q23" s="97"/>
      <c r="R23" s="28"/>
      <c r="S23" s="31"/>
      <c r="T23" s="89"/>
      <c r="U23" s="87"/>
      <c r="V23" s="32"/>
      <c r="W23" s="43"/>
      <c r="X23" s="103"/>
      <c r="Y23" s="101"/>
      <c r="Z23" s="44"/>
      <c r="AA23" s="37"/>
      <c r="AB23" s="95"/>
      <c r="AC23" s="92"/>
      <c r="AD23" s="38"/>
      <c r="AJ23" s="7" t="str">
        <f t="shared" si="0"/>
        <v>Estimated environmental cost of managing waste generated by project</v>
      </c>
      <c r="AK23" s="9" t="str">
        <f t="shared" si="1"/>
        <v>Varies</v>
      </c>
      <c r="AL23" s="50" t="s">
        <v>352</v>
      </c>
      <c r="AM23" s="59">
        <f>IF('2. Metrics Overview'!A24="Selected",G23,"N/A")</f>
        <v>0</v>
      </c>
      <c r="AN23" s="56">
        <f>IF('2. Metrics Overview'!A24="Selected",K23,"N/A")</f>
        <v>0</v>
      </c>
      <c r="AO23" s="56">
        <f>IF('2. Metrics Overview'!A24="Selected",IF(ISBLANK(AA23),IF(ISBLANK(W23),IF(ISBLANK(S23),IF(ISBLANK(O23),K23,O23), S23), W23),AA23),"N/A")</f>
        <v>0</v>
      </c>
      <c r="AP23" s="56">
        <f>IF('2. Metrics Overview'!A24="Selected",IF(AND(ISNUMBER(AN23),ISNUMBER(AO23)),(AO23-AN23), "qualitative change"), "not assessed")</f>
        <v>0</v>
      </c>
      <c r="AQ23" s="7"/>
    </row>
    <row r="24" spans="1:43" ht="30">
      <c r="A24" s="56" t="s">
        <v>344</v>
      </c>
      <c r="B24" t="str">
        <f t="shared" si="2"/>
        <v>Yes</v>
      </c>
      <c r="C24" s="7" t="str">
        <f>'2. Metrics Overview'!B25</f>
        <v xml:space="preserve">Estimated health cost of managing waste generated by project </v>
      </c>
      <c r="D24" s="9" t="str">
        <f>'2. Metrics Overview'!E25</f>
        <v>Varies</v>
      </c>
      <c r="E24" s="48" t="s">
        <v>352</v>
      </c>
      <c r="F24" s="15"/>
      <c r="G24" s="16"/>
      <c r="H24" s="17"/>
      <c r="I24" s="17"/>
      <c r="J24" s="18"/>
      <c r="K24" s="23"/>
      <c r="L24" s="85"/>
      <c r="M24" s="83"/>
      <c r="N24" s="24"/>
      <c r="O24" s="27"/>
      <c r="P24" s="99"/>
      <c r="Q24" s="97"/>
      <c r="R24" s="28"/>
      <c r="S24" s="31"/>
      <c r="T24" s="89"/>
      <c r="U24" s="87"/>
      <c r="V24" s="32"/>
      <c r="W24" s="43"/>
      <c r="X24" s="103"/>
      <c r="Y24" s="101"/>
      <c r="Z24" s="44"/>
      <c r="AA24" s="37"/>
      <c r="AB24" s="95"/>
      <c r="AC24" s="92"/>
      <c r="AD24" s="38"/>
      <c r="AJ24" s="7" t="str">
        <f t="shared" si="0"/>
        <v xml:space="preserve">Estimated health cost of managing waste generated by project </v>
      </c>
      <c r="AK24" s="9" t="str">
        <f t="shared" si="1"/>
        <v>Varies</v>
      </c>
      <c r="AL24" s="50" t="s">
        <v>352</v>
      </c>
      <c r="AM24" s="59">
        <f>IF('2. Metrics Overview'!A25="Selected",G24,"N/A")</f>
        <v>0</v>
      </c>
      <c r="AN24" s="56">
        <f>IF('2. Metrics Overview'!A25="Selected",K24,"N/A")</f>
        <v>0</v>
      </c>
      <c r="AO24" s="56">
        <f>IF('2. Metrics Overview'!A25="Selected",IF(ISBLANK(AA24),IF(ISBLANK(W24),IF(ISBLANK(S24),IF(ISBLANK(O24),K24,O24), S24), W24),AA24),"N/A")</f>
        <v>0</v>
      </c>
      <c r="AP24" s="56">
        <f>IF('2. Metrics Overview'!A25="Selected",IF(AND(ISNUMBER(AN24),ISNUMBER(AO24)),(AO24-AN24), "qualitative change"), "not assessed")</f>
        <v>0</v>
      </c>
      <c r="AQ24" s="7"/>
    </row>
    <row r="25" spans="1:43" ht="30">
      <c r="A25" s="56" t="s">
        <v>344</v>
      </c>
      <c r="B25" t="str">
        <f>IF(A25="Selected","Yes","No")</f>
        <v>Yes</v>
      </c>
      <c r="C25" s="7" t="str">
        <f>'2. Metrics Overview'!B26</f>
        <v xml:space="preserve">Extent to which hazards and costs would increase at industrial scale </v>
      </c>
      <c r="D25" s="9" t="str">
        <f>'2. Metrics Overview'!E26</f>
        <v>Varies</v>
      </c>
      <c r="E25" s="48" t="s">
        <v>352</v>
      </c>
      <c r="F25" s="15"/>
      <c r="G25" s="16"/>
      <c r="H25" s="17"/>
      <c r="I25" s="17"/>
      <c r="J25" s="18"/>
      <c r="K25" s="23"/>
      <c r="L25" s="85"/>
      <c r="M25" s="83"/>
      <c r="N25" s="24"/>
      <c r="O25" s="27"/>
      <c r="P25" s="99"/>
      <c r="Q25" s="97"/>
      <c r="R25" s="28"/>
      <c r="S25" s="31"/>
      <c r="T25" s="89"/>
      <c r="U25" s="87"/>
      <c r="V25" s="32"/>
      <c r="W25" s="43"/>
      <c r="X25" s="103"/>
      <c r="Y25" s="101"/>
      <c r="Z25" s="44"/>
      <c r="AA25" s="37"/>
      <c r="AB25" s="95"/>
      <c r="AC25" s="92"/>
      <c r="AD25" s="38"/>
      <c r="AJ25" s="54" t="str">
        <f>C25</f>
        <v xml:space="preserve">Extent to which hazards and costs would increase at industrial scale </v>
      </c>
      <c r="AK25" s="62" t="str">
        <f>D25</f>
        <v>Varies</v>
      </c>
      <c r="AL25" s="52" t="s">
        <v>352</v>
      </c>
      <c r="AM25" s="59">
        <f>IF('2. Metrics Overview'!A26="Selected",G25,"N/A")</f>
        <v>0</v>
      </c>
      <c r="AN25" s="56">
        <f>IF('2. Metrics Overview'!A26="Selected",K25,"N/A")</f>
        <v>0</v>
      </c>
      <c r="AO25" s="56">
        <f>IF('2. Metrics Overview'!A26="Selected",IF(ISBLANK(AA25),IF(ISBLANK(W25),IF(ISBLANK(S25),IF(ISBLANK(O25),K25,O25), S25), W25),AA25),"N/A")</f>
        <v>0</v>
      </c>
      <c r="AP25" s="56">
        <f>IF('2. Metrics Overview'!A26="Selected",IF(AND(ISNUMBER(AN25),ISNUMBER(AO25)),(AO25-AN25), "qualitative change"), "not assessed")</f>
        <v>0</v>
      </c>
      <c r="AQ25" s="54"/>
    </row>
    <row r="26" spans="1:43" ht="30">
      <c r="A26" s="56" t="s">
        <v>344</v>
      </c>
      <c r="B26" t="str">
        <f t="shared" si="2"/>
        <v>Yes</v>
      </c>
      <c r="C26" s="7" t="str">
        <f>'2. Metrics Overview'!B27</f>
        <v>Projected cost savings from operating the new technology vs. competing technologies</v>
      </c>
      <c r="D26" s="9" t="str">
        <f>'2. Metrics Overview'!E27</f>
        <v>Currency/Time
 (e.g., $/year)</v>
      </c>
      <c r="E26" s="48" t="s">
        <v>361</v>
      </c>
      <c r="F26" s="15"/>
      <c r="G26" s="16"/>
      <c r="H26" s="17"/>
      <c r="I26" s="17"/>
      <c r="J26" s="18"/>
      <c r="K26" s="23"/>
      <c r="L26" s="85"/>
      <c r="M26" s="83"/>
      <c r="N26" s="24"/>
      <c r="O26" s="27"/>
      <c r="P26" s="99"/>
      <c r="Q26" s="97"/>
      <c r="R26" s="28"/>
      <c r="S26" s="31"/>
      <c r="T26" s="89"/>
      <c r="U26" s="87"/>
      <c r="V26" s="32"/>
      <c r="W26" s="43"/>
      <c r="X26" s="103"/>
      <c r="Y26" s="101"/>
      <c r="Z26" s="44"/>
      <c r="AA26" s="37"/>
      <c r="AB26" s="95"/>
      <c r="AC26" s="92"/>
      <c r="AD26" s="38"/>
      <c r="AJ26" s="7" t="str">
        <f t="shared" si="0"/>
        <v>Projected cost savings from operating the new technology vs. competing technologies</v>
      </c>
      <c r="AK26" s="9" t="str">
        <f t="shared" si="1"/>
        <v>Currency/Time
 (e.g., $/year)</v>
      </c>
      <c r="AL26" s="50" t="s">
        <v>361</v>
      </c>
      <c r="AM26" s="59">
        <f>IF('2. Metrics Overview'!A27="Selected",G26,"N/A")</f>
        <v>0</v>
      </c>
      <c r="AN26" s="56">
        <f>IF('2. Metrics Overview'!A27="Selected",K26,"N/A")</f>
        <v>0</v>
      </c>
      <c r="AO26" s="56">
        <f>IF('2. Metrics Overview'!A27="Selected",IF(ISBLANK(AA26),IF(ISBLANK(W26),IF(ISBLANK(S26),IF(ISBLANK(O26),K26,O26), S26), W26),AA26),"N/A")</f>
        <v>0</v>
      </c>
      <c r="AP26" s="56">
        <f>IF('2. Metrics Overview'!A27="Selected",IF(AND(ISNUMBER(AN26),ISNUMBER(AO26)),(AO26-AN26), "qualitative change"), "not assessed")</f>
        <v>0</v>
      </c>
      <c r="AQ26" s="7"/>
    </row>
    <row r="27" spans="1:43" ht="18.75">
      <c r="A27" s="56" t="s">
        <v>344</v>
      </c>
      <c r="B27" t="str">
        <f t="shared" si="2"/>
        <v>Yes</v>
      </c>
      <c r="C27" s="7" t="str">
        <f>'2. Metrics Overview'!B28</f>
        <v>Proportion of results published open access</v>
      </c>
      <c r="D27" s="9" t="str">
        <f>'2. Metrics Overview'!E28</f>
        <v>Percentage (%)</v>
      </c>
      <c r="E27" s="48" t="s">
        <v>361</v>
      </c>
      <c r="F27" s="15"/>
      <c r="G27" s="16"/>
      <c r="H27" s="17"/>
      <c r="I27" s="17"/>
      <c r="J27" s="18"/>
      <c r="K27" s="23"/>
      <c r="L27" s="85"/>
      <c r="M27" s="83"/>
      <c r="N27" s="24"/>
      <c r="O27" s="27"/>
      <c r="P27" s="99"/>
      <c r="Q27" s="97"/>
      <c r="R27" s="28"/>
      <c r="S27" s="31"/>
      <c r="T27" s="89"/>
      <c r="U27" s="87"/>
      <c r="V27" s="32"/>
      <c r="W27" s="43"/>
      <c r="X27" s="103"/>
      <c r="Y27" s="101"/>
      <c r="Z27" s="44"/>
      <c r="AA27" s="37"/>
      <c r="AB27" s="95"/>
      <c r="AC27" s="92"/>
      <c r="AD27" s="38"/>
      <c r="AJ27" s="54" t="str">
        <f t="shared" si="0"/>
        <v>Proportion of results published open access</v>
      </c>
      <c r="AK27" s="62" t="str">
        <f t="shared" si="1"/>
        <v>Percentage (%)</v>
      </c>
      <c r="AL27" s="52" t="s">
        <v>361</v>
      </c>
      <c r="AM27" s="59">
        <f>IF('2. Metrics Overview'!A28="Selected",G27,"N/A")</f>
        <v>0</v>
      </c>
      <c r="AN27" s="56">
        <f>IF('2. Metrics Overview'!A28="Selected",K27,"N/A")</f>
        <v>0</v>
      </c>
      <c r="AO27" s="56">
        <f>IF('2. Metrics Overview'!A28="Selected",IF(ISBLANK(AA27),IF(ISBLANK(W27),IF(ISBLANK(S27),IF(ISBLANK(O27),K27,O27), S27), W27),AA27),"N/A")</f>
        <v>0</v>
      </c>
      <c r="AP27" s="56">
        <f>IF('2. Metrics Overview'!A28="Selected",IF(AND(ISNUMBER(AN27),ISNUMBER(AO27)),(AO27-AN27), "qualitative change"), "not assessed")</f>
        <v>0</v>
      </c>
      <c r="AQ27" s="54"/>
    </row>
    <row r="28" spans="1:43" ht="30">
      <c r="A28" s="56" t="s">
        <v>344</v>
      </c>
      <c r="B28" t="str">
        <f t="shared" si="2"/>
        <v>Yes</v>
      </c>
      <c r="C28" s="7" t="str">
        <f>'2. Metrics Overview'!B29</f>
        <v>Number of nonacademic reports of results</v>
      </c>
      <c r="D28" s="9" t="str">
        <f>'2. Metrics Overview'!E29</f>
        <v>Number of Sources</v>
      </c>
      <c r="E28" s="48" t="s">
        <v>361</v>
      </c>
      <c r="F28" s="15"/>
      <c r="G28" s="16"/>
      <c r="H28" s="17"/>
      <c r="I28" s="17"/>
      <c r="J28" s="18"/>
      <c r="K28" s="23"/>
      <c r="L28" s="85"/>
      <c r="M28" s="83"/>
      <c r="N28" s="24"/>
      <c r="O28" s="27"/>
      <c r="P28" s="99"/>
      <c r="Q28" s="97"/>
      <c r="R28" s="28"/>
      <c r="S28" s="31"/>
      <c r="T28" s="89"/>
      <c r="U28" s="87"/>
      <c r="V28" s="32"/>
      <c r="W28" s="43"/>
      <c r="X28" s="103"/>
      <c r="Y28" s="101"/>
      <c r="Z28" s="44"/>
      <c r="AA28" s="37"/>
      <c r="AB28" s="95"/>
      <c r="AC28" s="92"/>
      <c r="AD28" s="38"/>
      <c r="AJ28" s="7" t="str">
        <f t="shared" si="0"/>
        <v>Number of nonacademic reports of results</v>
      </c>
      <c r="AK28" s="9" t="str">
        <f t="shared" si="1"/>
        <v>Number of Sources</v>
      </c>
      <c r="AL28" s="50" t="s">
        <v>361</v>
      </c>
      <c r="AM28" s="59">
        <f>IF('2. Metrics Overview'!A29="Selected",G28,"N/A")</f>
        <v>0</v>
      </c>
      <c r="AN28" s="56">
        <f>IF('2. Metrics Overview'!A29="Selected",K28,"N/A")</f>
        <v>0</v>
      </c>
      <c r="AO28" s="56">
        <f>IF('2. Metrics Overview'!A29="Selected",IF(ISBLANK(AA28),IF(ISBLANK(W28),IF(ISBLANK(S28),IF(ISBLANK(O28),K28,O28), S28), W28),AA28),"N/A")</f>
        <v>0</v>
      </c>
      <c r="AP28" s="56">
        <f>IF('2. Metrics Overview'!A29="Selected",IF(AND(ISNUMBER(AN28),ISNUMBER(AO28)),(AO28-AN28), "qualitative change"), "not assessed")</f>
        <v>0</v>
      </c>
      <c r="AQ28" s="7"/>
    </row>
    <row r="29" spans="1:43" ht="30">
      <c r="A29" s="56" t="s">
        <v>344</v>
      </c>
      <c r="B29" t="str">
        <f t="shared" si="2"/>
        <v>Yes</v>
      </c>
      <c r="C29" s="7" t="str">
        <f>'2. Metrics Overview'!B30</f>
        <v>Number of nonacademic oral presentations of results</v>
      </c>
      <c r="D29" s="9" t="str">
        <f>'2. Metrics Overview'!E30</f>
        <v>Number of Presentations</v>
      </c>
      <c r="E29" s="48" t="s">
        <v>361</v>
      </c>
      <c r="F29" s="15"/>
      <c r="G29" s="16"/>
      <c r="H29" s="17"/>
      <c r="I29" s="17"/>
      <c r="J29" s="18"/>
      <c r="K29" s="23"/>
      <c r="L29" s="85"/>
      <c r="M29" s="83"/>
      <c r="N29" s="24"/>
      <c r="O29" s="27"/>
      <c r="P29" s="99"/>
      <c r="Q29" s="97"/>
      <c r="R29" s="28"/>
      <c r="S29" s="31"/>
      <c r="T29" s="89"/>
      <c r="U29" s="87"/>
      <c r="V29" s="32"/>
      <c r="W29" s="43"/>
      <c r="X29" s="103"/>
      <c r="Y29" s="101"/>
      <c r="Z29" s="44"/>
      <c r="AA29" s="37"/>
      <c r="AB29" s="95"/>
      <c r="AC29" s="92"/>
      <c r="AD29" s="38"/>
      <c r="AJ29" s="54" t="str">
        <f t="shared" si="0"/>
        <v>Number of nonacademic oral presentations of results</v>
      </c>
      <c r="AK29" s="62" t="str">
        <f t="shared" si="1"/>
        <v>Number of Presentations</v>
      </c>
      <c r="AL29" s="52" t="s">
        <v>361</v>
      </c>
      <c r="AM29" s="59">
        <f>IF('2. Metrics Overview'!A30="Selected",G29,"N/A")</f>
        <v>0</v>
      </c>
      <c r="AN29" s="56">
        <f>IF('2. Metrics Overview'!A30="Selected",K29,"N/A")</f>
        <v>0</v>
      </c>
      <c r="AO29" s="56">
        <f>IF('2. Metrics Overview'!A30="Selected",IF(ISBLANK(AA29),IF(ISBLANK(W29),IF(ISBLANK(S29),IF(ISBLANK(O29),K29,O29), S29), W29),AA29),"N/A")</f>
        <v>0</v>
      </c>
      <c r="AP29" s="56">
        <f>IF('2. Metrics Overview'!A30="Selected",IF(AND(ISNUMBER(AN29),ISNUMBER(AO29)),(AO29-AN29), "qualitative change"), "not assessed")</f>
        <v>0</v>
      </c>
      <c r="AQ29" s="54"/>
    </row>
    <row r="30" spans="1:43" ht="30">
      <c r="A30" s="56" t="s">
        <v>344</v>
      </c>
      <c r="B30" t="str">
        <f t="shared" si="2"/>
        <v>Yes</v>
      </c>
      <c r="C30" s="7" t="str">
        <f>'2. Metrics Overview'!B31</f>
        <v>Diversity of audience reached</v>
      </c>
      <c r="D30" s="9" t="str">
        <f>'2. Metrics Overview'!E31</f>
        <v>Varies
Percentage (%)</v>
      </c>
      <c r="E30" s="48" t="s">
        <v>361</v>
      </c>
      <c r="F30" s="15"/>
      <c r="G30" s="16"/>
      <c r="H30" s="17"/>
      <c r="I30" s="17"/>
      <c r="J30" s="18"/>
      <c r="K30" s="23"/>
      <c r="L30" s="85"/>
      <c r="M30" s="83"/>
      <c r="N30" s="24"/>
      <c r="O30" s="27"/>
      <c r="P30" s="99"/>
      <c r="Q30" s="97"/>
      <c r="R30" s="28"/>
      <c r="S30" s="31"/>
      <c r="T30" s="89"/>
      <c r="U30" s="87"/>
      <c r="V30" s="32"/>
      <c r="W30" s="43"/>
      <c r="X30" s="103"/>
      <c r="Y30" s="101"/>
      <c r="Z30" s="44"/>
      <c r="AA30" s="37"/>
      <c r="AB30" s="95"/>
      <c r="AC30" s="92"/>
      <c r="AD30" s="38"/>
      <c r="AJ30" s="7" t="str">
        <f t="shared" si="0"/>
        <v>Diversity of audience reached</v>
      </c>
      <c r="AK30" s="9" t="str">
        <f t="shared" si="1"/>
        <v>Varies
Percentage (%)</v>
      </c>
      <c r="AL30" s="50" t="s">
        <v>361</v>
      </c>
      <c r="AM30" s="59">
        <f>IF('2. Metrics Overview'!A31="Selected",G30,"N/A")</f>
        <v>0</v>
      </c>
      <c r="AN30" s="56">
        <f>IF('2. Metrics Overview'!A31="Selected",K30,"N/A")</f>
        <v>0</v>
      </c>
      <c r="AO30" s="56">
        <f>IF('2. Metrics Overview'!A31="Selected",IF(ISBLANK(AA30),IF(ISBLANK(W30),IF(ISBLANK(S30),IF(ISBLANK(O30),K30,O30), S30), W30),AA30),"N/A")</f>
        <v>0</v>
      </c>
      <c r="AP30" s="56">
        <f>IF('2. Metrics Overview'!A31="Selected",IF(AND(ISNUMBER(AN30),ISNUMBER(AO30)),(AO30-AN30), "qualitative change"), "not assessed")</f>
        <v>0</v>
      </c>
      <c r="AQ30" s="7"/>
    </row>
    <row r="31" spans="1:43" ht="18.75">
      <c r="A31" s="56" t="s">
        <v>344</v>
      </c>
      <c r="B31" t="str">
        <f t="shared" si="2"/>
        <v>Yes</v>
      </c>
      <c r="C31" s="7" t="str">
        <f>'2. Metrics Overview'!B32</f>
        <v>Percentage of funding sources disclosed</v>
      </c>
      <c r="D31" s="9" t="str">
        <f>'2. Metrics Overview'!E32</f>
        <v>Percentage (%)</v>
      </c>
      <c r="E31" s="48" t="s">
        <v>361</v>
      </c>
      <c r="F31" s="15"/>
      <c r="G31" s="16"/>
      <c r="H31" s="17"/>
      <c r="I31" s="17"/>
      <c r="J31" s="18"/>
      <c r="K31" s="23"/>
      <c r="L31" s="85"/>
      <c r="M31" s="83"/>
      <c r="N31" s="24"/>
      <c r="O31" s="27"/>
      <c r="P31" s="99"/>
      <c r="Q31" s="97"/>
      <c r="R31" s="28"/>
      <c r="S31" s="31"/>
      <c r="T31" s="89"/>
      <c r="U31" s="87"/>
      <c r="V31" s="32"/>
      <c r="W31" s="43"/>
      <c r="X31" s="103"/>
      <c r="Y31" s="101"/>
      <c r="Z31" s="44"/>
      <c r="AA31" s="37"/>
      <c r="AB31" s="95"/>
      <c r="AC31" s="92"/>
      <c r="AD31" s="38"/>
      <c r="AJ31" s="54" t="str">
        <f t="shared" si="0"/>
        <v>Percentage of funding sources disclosed</v>
      </c>
      <c r="AK31" s="62" t="str">
        <f t="shared" si="1"/>
        <v>Percentage (%)</v>
      </c>
      <c r="AL31" s="52" t="s">
        <v>361</v>
      </c>
      <c r="AM31" s="59">
        <f>IF('2. Metrics Overview'!A32="Selected",G31,"N/A")</f>
        <v>0</v>
      </c>
      <c r="AN31" s="56">
        <f>IF('2. Metrics Overview'!A32="Selected",K31,"N/A")</f>
        <v>0</v>
      </c>
      <c r="AO31" s="56">
        <f>IF('2. Metrics Overview'!A32="Selected",IF(ISBLANK(AA31),IF(ISBLANK(W31),IF(ISBLANK(S31),IF(ISBLANK(O31),K31,O31), S31), W31),AA31),"N/A")</f>
        <v>0</v>
      </c>
      <c r="AP31" s="56">
        <f>IF('2. Metrics Overview'!A32="Selected",IF(AND(ISNUMBER(AN31),ISNUMBER(AO31)),(AO31-AN31), "qualitative change"), "not assessed")</f>
        <v>0</v>
      </c>
      <c r="AQ31" s="54"/>
    </row>
    <row r="32" spans="1:43" ht="30">
      <c r="A32" s="56" t="s">
        <v>344</v>
      </c>
      <c r="B32" t="str">
        <f t="shared" si="2"/>
        <v>Yes</v>
      </c>
      <c r="C32" s="7" t="str">
        <f>'2. Metrics Overview'!B33</f>
        <v xml:space="preserve">Percentage of code or software published open source, open access, or free </v>
      </c>
      <c r="D32" s="9" t="str">
        <f>'2. Metrics Overview'!E33</f>
        <v>Percentage (%)</v>
      </c>
      <c r="E32" s="48" t="s">
        <v>361</v>
      </c>
      <c r="F32" s="15"/>
      <c r="G32" s="16"/>
      <c r="H32" s="17"/>
      <c r="I32" s="17"/>
      <c r="J32" s="18"/>
      <c r="K32" s="23"/>
      <c r="L32" s="85"/>
      <c r="M32" s="83"/>
      <c r="N32" s="24"/>
      <c r="O32" s="27"/>
      <c r="P32" s="99"/>
      <c r="Q32" s="97"/>
      <c r="R32" s="28"/>
      <c r="S32" s="31"/>
      <c r="T32" s="89"/>
      <c r="U32" s="87"/>
      <c r="V32" s="32"/>
      <c r="W32" s="43"/>
      <c r="X32" s="103"/>
      <c r="Y32" s="101"/>
      <c r="Z32" s="44"/>
      <c r="AA32" s="37"/>
      <c r="AB32" s="95"/>
      <c r="AC32" s="92"/>
      <c r="AD32" s="38"/>
      <c r="AJ32" s="7" t="str">
        <f t="shared" si="0"/>
        <v xml:space="preserve">Percentage of code or software published open source, open access, or free </v>
      </c>
      <c r="AK32" s="9" t="str">
        <f t="shared" si="1"/>
        <v>Percentage (%)</v>
      </c>
      <c r="AL32" s="50" t="s">
        <v>361</v>
      </c>
      <c r="AM32" s="59">
        <f>IF('2. Metrics Overview'!A33="Selected",G32,"N/A")</f>
        <v>0</v>
      </c>
      <c r="AN32" s="56">
        <f>IF('2. Metrics Overview'!A33="Selected",K32,"N/A")</f>
        <v>0</v>
      </c>
      <c r="AO32" s="56">
        <f>IF('2. Metrics Overview'!A33="Selected",IF(ISBLANK(AA32),IF(ISBLANK(W32),IF(ISBLANK(S32),IF(ISBLANK(O32),K32,O32), S32), W32),AA32),"N/A")</f>
        <v>0</v>
      </c>
      <c r="AP32" s="56">
        <f>IF('2. Metrics Overview'!A33="Selected",IF(AND(ISNUMBER(AN32),ISNUMBER(AO32)),(AO32-AN32), "qualitative change"), "not assessed")</f>
        <v>0</v>
      </c>
      <c r="AQ32" s="7"/>
    </row>
    <row r="33" spans="1:43" ht="18.75">
      <c r="A33" s="56" t="s">
        <v>344</v>
      </c>
      <c r="B33" t="str">
        <f t="shared" si="2"/>
        <v>Yes</v>
      </c>
      <c r="C33" s="7" t="str">
        <f>'2. Metrics Overview'!B34</f>
        <v>Percentage of open data published</v>
      </c>
      <c r="D33" s="9" t="str">
        <f>'2. Metrics Overview'!E34</f>
        <v>Percentage (%)</v>
      </c>
      <c r="E33" s="48" t="s">
        <v>361</v>
      </c>
      <c r="F33" s="15"/>
      <c r="G33" s="16"/>
      <c r="H33" s="17"/>
      <c r="I33" s="17"/>
      <c r="J33" s="18"/>
      <c r="K33" s="23"/>
      <c r="L33" s="85"/>
      <c r="M33" s="83"/>
      <c r="N33" s="24"/>
      <c r="O33" s="27"/>
      <c r="P33" s="99"/>
      <c r="Q33" s="97"/>
      <c r="R33" s="28"/>
      <c r="S33" s="31"/>
      <c r="T33" s="89"/>
      <c r="U33" s="87"/>
      <c r="V33" s="32"/>
      <c r="W33" s="43"/>
      <c r="X33" s="103"/>
      <c r="Y33" s="101"/>
      <c r="Z33" s="44"/>
      <c r="AA33" s="37"/>
      <c r="AB33" s="95"/>
      <c r="AC33" s="92"/>
      <c r="AD33" s="38"/>
      <c r="AJ33" s="54" t="str">
        <f t="shared" si="0"/>
        <v>Percentage of open data published</v>
      </c>
      <c r="AK33" s="62" t="str">
        <f t="shared" si="1"/>
        <v>Percentage (%)</v>
      </c>
      <c r="AL33" s="52" t="s">
        <v>361</v>
      </c>
      <c r="AM33" s="59">
        <f>IF('2. Metrics Overview'!A34="Selected",G33,"N/A")</f>
        <v>0</v>
      </c>
      <c r="AN33" s="56">
        <f>IF('2. Metrics Overview'!A34="Selected",K33,"N/A")</f>
        <v>0</v>
      </c>
      <c r="AO33" s="56">
        <f>IF('2. Metrics Overview'!A34="Selected",IF(ISBLANK(AA33),IF(ISBLANK(W33),IF(ISBLANK(S33),IF(ISBLANK(O33),K33,O33), S33), W33),AA33),"N/A")</f>
        <v>0</v>
      </c>
      <c r="AP33" s="56">
        <f>IF('2. Metrics Overview'!A34="Selected",IF(AND(ISNUMBER(AN33),ISNUMBER(AO33)),(AO33-AN33), "qualitative change"), "not assessed")</f>
        <v>0</v>
      </c>
      <c r="AQ33" s="54"/>
    </row>
    <row r="34" spans="1:43" ht="30">
      <c r="A34" s="56" t="s">
        <v>344</v>
      </c>
      <c r="B34" t="str">
        <f t="shared" si="2"/>
        <v>Yes</v>
      </c>
      <c r="C34" s="7" t="str">
        <f>'2. Metrics Overview'!B35</f>
        <v>Number of accessible materials provided to replicate project</v>
      </c>
      <c r="D34" s="9" t="str">
        <f>'2. Metrics Overview'!E35</f>
        <v>Number of Resources</v>
      </c>
      <c r="E34" s="48" t="s">
        <v>361</v>
      </c>
      <c r="F34" s="15"/>
      <c r="G34" s="16"/>
      <c r="H34" s="17"/>
      <c r="I34" s="17"/>
      <c r="J34" s="18"/>
      <c r="K34" s="23"/>
      <c r="L34" s="85"/>
      <c r="M34" s="83"/>
      <c r="N34" s="24"/>
      <c r="O34" s="27"/>
      <c r="P34" s="99"/>
      <c r="Q34" s="97"/>
      <c r="R34" s="28"/>
      <c r="S34" s="31"/>
      <c r="T34" s="89"/>
      <c r="U34" s="87"/>
      <c r="V34" s="32"/>
      <c r="W34" s="43"/>
      <c r="X34" s="103"/>
      <c r="Y34" s="101"/>
      <c r="Z34" s="44"/>
      <c r="AA34" s="37"/>
      <c r="AB34" s="95"/>
      <c r="AC34" s="92"/>
      <c r="AD34" s="38"/>
      <c r="AJ34" s="7" t="str">
        <f t="shared" si="0"/>
        <v>Number of accessible materials provided to replicate project</v>
      </c>
      <c r="AK34" s="9" t="str">
        <f t="shared" si="1"/>
        <v>Number of Resources</v>
      </c>
      <c r="AL34" s="50" t="s">
        <v>361</v>
      </c>
      <c r="AM34" s="59">
        <f>IF('2. Metrics Overview'!A35="Selected",G34,"N/A")</f>
        <v>0</v>
      </c>
      <c r="AN34" s="56">
        <f>IF('2. Metrics Overview'!A35="Selected",K34,"N/A")</f>
        <v>0</v>
      </c>
      <c r="AO34" s="56">
        <f>IF('2. Metrics Overview'!A35="Selected",IF(ISBLANK(AA34),IF(ISBLANK(W34),IF(ISBLANK(S34),IF(ISBLANK(O34),K34,O34), S34), W34),AA34),"N/A")</f>
        <v>0</v>
      </c>
      <c r="AP34" s="56">
        <f>IF('2. Metrics Overview'!A35="Selected",IF(AND(ISNUMBER(AN34),ISNUMBER(AO34)),(AO34-AN34), "qualitative change"), "not assessed")</f>
        <v>0</v>
      </c>
      <c r="AQ34" s="7"/>
    </row>
    <row r="35" spans="1:43" ht="18.75">
      <c r="A35" s="56" t="s">
        <v>344</v>
      </c>
      <c r="B35" t="str">
        <f t="shared" si="2"/>
        <v>Yes</v>
      </c>
      <c r="C35" s="7" t="str">
        <f>'2. Metrics Overview'!B36</f>
        <v xml:space="preserve">Project Team Defined Metric: </v>
      </c>
      <c r="D35" s="9" t="str">
        <f>IF(ISBLANK('2. Metrics Overview'!E36),"N/A",'2. Metrics Overview'!E36)</f>
        <v>N/A</v>
      </c>
      <c r="E35" s="50"/>
      <c r="F35" s="15"/>
      <c r="G35" s="16"/>
      <c r="H35" s="17"/>
      <c r="I35" s="17"/>
      <c r="J35" s="18"/>
      <c r="K35" s="23"/>
      <c r="L35" s="85"/>
      <c r="M35" s="83"/>
      <c r="N35" s="24"/>
      <c r="O35" s="27"/>
      <c r="P35" s="99"/>
      <c r="Q35" s="97"/>
      <c r="R35" s="28"/>
      <c r="S35" s="31"/>
      <c r="T35" s="89"/>
      <c r="U35" s="87"/>
      <c r="V35" s="32"/>
      <c r="W35" s="43"/>
      <c r="X35" s="103"/>
      <c r="Y35" s="101"/>
      <c r="Z35" s="44"/>
      <c r="AA35" s="37"/>
      <c r="AB35" s="95"/>
      <c r="AC35" s="92"/>
      <c r="AD35" s="38"/>
      <c r="AJ35" s="7" t="str">
        <f t="shared" si="0"/>
        <v xml:space="preserve">Project Team Defined Metric: </v>
      </c>
      <c r="AK35" s="9" t="str">
        <f t="shared" si="1"/>
        <v>N/A</v>
      </c>
      <c r="AL35" s="50">
        <f>E35</f>
        <v>0</v>
      </c>
      <c r="AM35" s="59">
        <f>IF('2. Metrics Overview'!A36="Selected",G35,"N/A")</f>
        <v>0</v>
      </c>
      <c r="AN35" s="56">
        <f>IF('2. Metrics Overview'!A36="Selected",K35,"N/A")</f>
        <v>0</v>
      </c>
      <c r="AO35" s="56">
        <f>IF('2. Metrics Overview'!A36="Selected",IF(ISBLANK(AA35),IF(ISBLANK(W35),IF(ISBLANK(S35),IF(ISBLANK(O35),K35,O35), S35), W35),AA35),"N/A")</f>
        <v>0</v>
      </c>
      <c r="AP35" s="56">
        <f>IF('2. Metrics Overview'!A36="Selected",IF(AND(ISNUMBER(AN35),ISNUMBER(AO35)),(AO35-AN35), "qualitative change"), "not assessed")</f>
        <v>0</v>
      </c>
      <c r="AQ35" s="7"/>
    </row>
    <row r="36" spans="1:43" ht="18.75">
      <c r="A36" s="56" t="s">
        <v>344</v>
      </c>
      <c r="B36" t="str">
        <f t="shared" si="2"/>
        <v>Yes</v>
      </c>
      <c r="C36" s="7" t="str">
        <f>'2. Metrics Overview'!B37</f>
        <v xml:space="preserve">Project Team Defined Metric: </v>
      </c>
      <c r="D36" s="9" t="str">
        <f>IF(ISBLANK('2. Metrics Overview'!E37),"N/A",'2. Metrics Overview'!E37)</f>
        <v>N/A</v>
      </c>
      <c r="E36" s="50"/>
      <c r="F36" s="15"/>
      <c r="G36" s="16"/>
      <c r="H36" s="17"/>
      <c r="I36" s="17"/>
      <c r="J36" s="18"/>
      <c r="K36" s="23"/>
      <c r="L36" s="85"/>
      <c r="M36" s="83"/>
      <c r="N36" s="24"/>
      <c r="O36" s="27"/>
      <c r="P36" s="99"/>
      <c r="Q36" s="97"/>
      <c r="R36" s="28"/>
      <c r="S36" s="31"/>
      <c r="T36" s="89"/>
      <c r="U36" s="87"/>
      <c r="V36" s="32"/>
      <c r="W36" s="43"/>
      <c r="X36" s="103"/>
      <c r="Y36" s="101"/>
      <c r="Z36" s="44"/>
      <c r="AA36" s="37"/>
      <c r="AB36" s="95"/>
      <c r="AC36" s="92"/>
      <c r="AD36" s="38"/>
      <c r="AJ36" s="54" t="str">
        <f t="shared" si="0"/>
        <v xml:space="preserve">Project Team Defined Metric: </v>
      </c>
      <c r="AK36" s="62" t="str">
        <f t="shared" si="1"/>
        <v>N/A</v>
      </c>
      <c r="AL36" s="52">
        <f>E36</f>
        <v>0</v>
      </c>
      <c r="AM36" s="59">
        <f>IF('2. Metrics Overview'!A37="Selected",G36,"N/A")</f>
        <v>0</v>
      </c>
      <c r="AN36" s="56">
        <f>IF('2. Metrics Overview'!A37="Selected",K36,"N/A")</f>
        <v>0</v>
      </c>
      <c r="AO36" s="56">
        <f>IF('2. Metrics Overview'!A37="Selected",IF(ISBLANK(AA36),IF(ISBLANK(W36),IF(ISBLANK(S36),IF(ISBLANK(O36),K36,O36), S36), W36),AA36),"N/A")</f>
        <v>0</v>
      </c>
      <c r="AP36" s="56">
        <f>IF('2. Metrics Overview'!A37="Selected",IF(AND(ISNUMBER(AN36),ISNUMBER(AO36)),(AO36-AN36), "qualitative change"), "not assessed")</f>
        <v>0</v>
      </c>
      <c r="AQ36" s="54"/>
    </row>
    <row r="37" spans="1:43" ht="18.75">
      <c r="A37" s="56" t="s">
        <v>344</v>
      </c>
      <c r="B37" t="str">
        <f t="shared" si="2"/>
        <v>Yes</v>
      </c>
      <c r="C37" s="7" t="str">
        <f>'2. Metrics Overview'!B38</f>
        <v xml:space="preserve">Project Team Defined Metric: </v>
      </c>
      <c r="D37" s="9" t="str">
        <f>IF(ISBLANK('2. Metrics Overview'!E38),"N/A",'2. Metrics Overview'!E38)</f>
        <v>N/A</v>
      </c>
      <c r="E37" s="50"/>
      <c r="F37" s="15"/>
      <c r="G37" s="16"/>
      <c r="H37" s="17"/>
      <c r="I37" s="17"/>
      <c r="J37" s="18"/>
      <c r="K37" s="23"/>
      <c r="L37" s="85"/>
      <c r="M37" s="83"/>
      <c r="N37" s="24"/>
      <c r="O37" s="27"/>
      <c r="P37" s="99"/>
      <c r="Q37" s="97"/>
      <c r="R37" s="28"/>
      <c r="S37" s="31"/>
      <c r="T37" s="89"/>
      <c r="U37" s="87"/>
      <c r="V37" s="32"/>
      <c r="W37" s="43"/>
      <c r="X37" s="103"/>
      <c r="Y37" s="101"/>
      <c r="Z37" s="44"/>
      <c r="AA37" s="37"/>
      <c r="AB37" s="95"/>
      <c r="AC37" s="92"/>
      <c r="AD37" s="38"/>
      <c r="AJ37" s="7" t="str">
        <f t="shared" si="0"/>
        <v xml:space="preserve">Project Team Defined Metric: </v>
      </c>
      <c r="AK37" s="9" t="str">
        <f t="shared" si="1"/>
        <v>N/A</v>
      </c>
      <c r="AL37" s="50">
        <f>E37</f>
        <v>0</v>
      </c>
      <c r="AM37" s="59">
        <f>IF('2. Metrics Overview'!A38="Selected",G37,"N/A")</f>
        <v>0</v>
      </c>
      <c r="AN37" s="56">
        <f>IF('2. Metrics Overview'!A38="Selected",K37,"N/A")</f>
        <v>0</v>
      </c>
      <c r="AO37" s="56">
        <f>IF('2. Metrics Overview'!A38="Selected",IF(ISBLANK(AA37),IF(ISBLANK(W37),IF(ISBLANK(S37),IF(ISBLANK(O37),K37,O37), S37), W37),AA37),"N/A")</f>
        <v>0</v>
      </c>
      <c r="AP37" s="56">
        <f>IF('2. Metrics Overview'!A38="Selected",IF(AND(ISNUMBER(AN37),ISNUMBER(AO37)),(AO37-AN37), "qualitative change"), "not assessed")</f>
        <v>0</v>
      </c>
      <c r="AQ37" s="7"/>
    </row>
    <row r="38" spans="1:43" ht="18.75">
      <c r="A38" s="56" t="s">
        <v>344</v>
      </c>
      <c r="B38" t="str">
        <f t="shared" si="2"/>
        <v>Yes</v>
      </c>
      <c r="C38" s="7" t="str">
        <f>'2. Metrics Overview'!B39</f>
        <v xml:space="preserve">Project Team Defined Metric: </v>
      </c>
      <c r="D38" s="9" t="str">
        <f>IF(ISBLANK('2. Metrics Overview'!E39),"N/A",'2. Metrics Overview'!E39)</f>
        <v>N/A</v>
      </c>
      <c r="E38" s="50"/>
      <c r="F38" s="15"/>
      <c r="G38" s="16"/>
      <c r="H38" s="17"/>
      <c r="I38" s="17"/>
      <c r="J38" s="18"/>
      <c r="K38" s="23"/>
      <c r="L38" s="85"/>
      <c r="M38" s="83"/>
      <c r="N38" s="24"/>
      <c r="O38" s="27"/>
      <c r="P38" s="99"/>
      <c r="Q38" s="97"/>
      <c r="R38" s="28"/>
      <c r="S38" s="31"/>
      <c r="T38" s="89"/>
      <c r="U38" s="87"/>
      <c r="V38" s="32"/>
      <c r="W38" s="43"/>
      <c r="X38" s="103"/>
      <c r="Y38" s="101"/>
      <c r="Z38" s="44"/>
      <c r="AA38" s="37"/>
      <c r="AB38" s="95"/>
      <c r="AC38" s="92"/>
      <c r="AD38" s="38"/>
      <c r="AJ38" s="54" t="str">
        <f t="shared" si="0"/>
        <v xml:space="preserve">Project Team Defined Metric: </v>
      </c>
      <c r="AK38" s="62" t="str">
        <f t="shared" si="1"/>
        <v>N/A</v>
      </c>
      <c r="AL38" s="52">
        <f>E38</f>
        <v>0</v>
      </c>
      <c r="AM38" s="59">
        <f>IF('2. Metrics Overview'!A39="Selected",G38,"N/A")</f>
        <v>0</v>
      </c>
      <c r="AN38" s="56">
        <f>IF('2. Metrics Overview'!A39="Selected",K38,"N/A")</f>
        <v>0</v>
      </c>
      <c r="AO38" s="56">
        <f>IF('2. Metrics Overview'!A39="Selected",IF(ISBLANK(AA38),IF(ISBLANK(W38),IF(ISBLANK(S38),IF(ISBLANK(O38),K38,O38), S38), W38),AA38),"N/A")</f>
        <v>0</v>
      </c>
      <c r="AP38" s="56">
        <f>IF('2. Metrics Overview'!A39="Selected",IF(AND(ISNUMBER(AN38),ISNUMBER(AO38)),(AO38-AN38), "qualitative change"), "not assessed")</f>
        <v>0</v>
      </c>
      <c r="AQ38" s="54"/>
    </row>
    <row r="39" spans="1:43" ht="19.5" thickBot="1">
      <c r="A39" s="57" t="s">
        <v>344</v>
      </c>
      <c r="B39" t="str">
        <f t="shared" si="2"/>
        <v>Yes</v>
      </c>
      <c r="C39" s="8" t="str">
        <f>'2. Metrics Overview'!B40</f>
        <v xml:space="preserve">Project Team Defined Metric: </v>
      </c>
      <c r="D39" s="10" t="str">
        <f>IF(ISBLANK('2. Metrics Overview'!E40),"N/A",'2. Metrics Overview'!E40)</f>
        <v>N/A</v>
      </c>
      <c r="E39" s="51"/>
      <c r="F39" s="19"/>
      <c r="G39" s="20"/>
      <c r="H39" s="21"/>
      <c r="I39" s="21"/>
      <c r="J39" s="22"/>
      <c r="K39" s="25"/>
      <c r="L39" s="86"/>
      <c r="M39" s="84"/>
      <c r="N39" s="26"/>
      <c r="O39" s="29"/>
      <c r="P39" s="100"/>
      <c r="Q39" s="98"/>
      <c r="R39" s="30"/>
      <c r="S39" s="33"/>
      <c r="T39" s="90"/>
      <c r="U39" s="88"/>
      <c r="V39" s="34"/>
      <c r="W39" s="45"/>
      <c r="X39" s="104"/>
      <c r="Y39" s="102"/>
      <c r="Z39" s="46"/>
      <c r="AA39" s="39"/>
      <c r="AB39" s="96"/>
      <c r="AC39" s="93"/>
      <c r="AD39" s="40"/>
      <c r="AJ39" s="8" t="str">
        <f t="shared" si="0"/>
        <v xml:space="preserve">Project Team Defined Metric: </v>
      </c>
      <c r="AK39" s="10" t="str">
        <f t="shared" si="1"/>
        <v>N/A</v>
      </c>
      <c r="AL39" s="51">
        <f>E39</f>
        <v>0</v>
      </c>
      <c r="AM39" s="60">
        <f>IF('2. Metrics Overview'!A40="Selected",G39,"N/A")</f>
        <v>0</v>
      </c>
      <c r="AN39" s="57">
        <f>IF('2. Metrics Overview'!A40="Selected",K39,"N/A")</f>
        <v>0</v>
      </c>
      <c r="AO39" s="57">
        <f>IF('2. Metrics Overview'!A40="Selected",IF(ISBLANK(AA39),IF(ISBLANK(W39),IF(ISBLANK(S39),IF(ISBLANK(O39),K39,O39), S39), W39),AA39),"N/A")</f>
        <v>0</v>
      </c>
      <c r="AP39" s="57">
        <f>IF('2. Metrics Overview'!A40="Selected",IF(AND(ISNUMBER(AN39),ISNUMBER(AO39)),(AO39-AN39), "qualitative change"), "not assessed")</f>
        <v>0</v>
      </c>
      <c r="AQ39" s="8"/>
    </row>
  </sheetData>
  <autoFilter ref="A3:A39" xr:uid="{405CD12B-FF15-F74A-817E-17D472EF103B}"/>
  <mergeCells count="16">
    <mergeCell ref="L1:N1"/>
    <mergeCell ref="P1:R1"/>
    <mergeCell ref="T1:V1"/>
    <mergeCell ref="X1:Z1"/>
    <mergeCell ref="AB1:AD1"/>
    <mergeCell ref="A2:A3"/>
    <mergeCell ref="AJ2:AQ2"/>
    <mergeCell ref="O2:R2"/>
    <mergeCell ref="W2:Z2"/>
    <mergeCell ref="E2:E3"/>
    <mergeCell ref="F2:J2"/>
    <mergeCell ref="K2:N2"/>
    <mergeCell ref="S2:V2"/>
    <mergeCell ref="AA2:AD2"/>
    <mergeCell ref="C2:C3"/>
    <mergeCell ref="D2:D3"/>
  </mergeCells>
  <conditionalFormatting sqref="A4:A39">
    <cfRule type="expression" dxfId="9" priority="1">
      <formula>A4=$AY$1</formula>
    </cfRule>
    <cfRule type="expression" dxfId="8" priority="2">
      <formula>A4=$AY$2</formula>
    </cfRule>
  </conditionalFormatting>
  <conditionalFormatting sqref="B4:B16 B18:B19 B21 B23:B25 B27:B39">
    <cfRule type="expression" dxfId="7" priority="8">
      <formula>$B3=No</formula>
    </cfRule>
  </conditionalFormatting>
  <conditionalFormatting sqref="B16 B26">
    <cfRule type="expression" dxfId="6" priority="56">
      <formula>$B14=No</formula>
    </cfRule>
  </conditionalFormatting>
  <conditionalFormatting sqref="B17">
    <cfRule type="expression" dxfId="5" priority="70">
      <formula>$B14=No</formula>
    </cfRule>
  </conditionalFormatting>
  <conditionalFormatting sqref="B20">
    <cfRule type="expression" dxfId="4" priority="35">
      <formula>#REF!=No</formula>
    </cfRule>
  </conditionalFormatting>
  <conditionalFormatting sqref="B22">
    <cfRule type="expression" dxfId="3" priority="64">
      <formula>$B25=No</formula>
    </cfRule>
  </conditionalFormatting>
  <conditionalFormatting sqref="B25">
    <cfRule type="expression" dxfId="2" priority="62">
      <formula>$B21=No</formula>
    </cfRule>
  </conditionalFormatting>
  <conditionalFormatting sqref="B4:AQ39">
    <cfRule type="expression" dxfId="1" priority="3">
      <formula>$B4="No"</formula>
    </cfRule>
  </conditionalFormatting>
  <conditionalFormatting sqref="BA2:BA3">
    <cfRule type="expression" dxfId="0" priority="6">
      <formula>$B2="No"</formula>
    </cfRule>
  </conditionalFormatting>
  <dataValidations count="2">
    <dataValidation type="list" allowBlank="1" showInputMessage="1" showErrorMessage="1" promptTitle="Direction of Metric" prompt="Indicate in which direction the metric should be going. _x000a_Arrow up = increasing/growing_x000a_Arrow down = decreasing/shrinking" sqref="E35:E39" xr:uid="{6AC47457-077B-4643-96B9-89724E999BBD}">
      <formula1>$BA$2:$BA$3</formula1>
    </dataValidation>
    <dataValidation type="list" allowBlank="1" showInputMessage="1" showErrorMessage="1" sqref="A4:A39" xr:uid="{750E511E-D6C9-7F46-8F5B-49DB3F08C313}">
      <formula1>$AY$1:$AY$2</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51b36b7-24b7-4d84-9b03-1d852144fad3">
      <Terms xmlns="http://schemas.microsoft.com/office/infopath/2007/PartnerControls"/>
    </lcf76f155ced4ddcb4097134ff3c332f>
    <TaxCatchAll xmlns="84fcc3d4-a868-4b4a-869f-9b2910028862" xsi:nil="true"/>
    <SharedWithUsers xmlns="84fcc3d4-a868-4b4a-869f-9b2910028862">
      <UserInfo>
        <DisplayName>Cutlip-Gorman, Jamie</DisplayName>
        <AccountId>157</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1F4BB249A85B5468C0DC88F9CF05F72" ma:contentTypeVersion="19" ma:contentTypeDescription="Create a new document." ma:contentTypeScope="" ma:versionID="c4b3aedf1aa95526708b8a1ee286bc86">
  <xsd:schema xmlns:xsd="http://www.w3.org/2001/XMLSchema" xmlns:xs="http://www.w3.org/2001/XMLSchema" xmlns:p="http://schemas.microsoft.com/office/2006/metadata/properties" xmlns:ns2="351b36b7-24b7-4d84-9b03-1d852144fad3" xmlns:ns3="84fcc3d4-a868-4b4a-869f-9b2910028862" targetNamespace="http://schemas.microsoft.com/office/2006/metadata/properties" ma:root="true" ma:fieldsID="0d08a7a22a7906ad0b8df65ef531f86b" ns2:_="" ns3:_="">
    <xsd:import namespace="351b36b7-24b7-4d84-9b03-1d852144fad3"/>
    <xsd:import namespace="84fcc3d4-a868-4b4a-869f-9b291002886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1b36b7-24b7-4d84-9b03-1d852144fa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834da80-57da-4863-8816-2e6886d1e8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fcc3d4-a868-4b4a-869f-9b291002886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11cdbe8-197c-4e94-89d6-5f92d5e6ca5e}" ma:internalName="TaxCatchAll" ma:showField="CatchAllData" ma:web="84fcc3d4-a868-4b4a-869f-9b29100288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818277-0F12-4CCE-B037-A474897D083B}"/>
</file>

<file path=customXml/itemProps2.xml><?xml version="1.0" encoding="utf-8"?>
<ds:datastoreItem xmlns:ds="http://schemas.openxmlformats.org/officeDocument/2006/customXml" ds:itemID="{6FE8FCF6-2C9E-444F-9D63-FBC6702F108B}"/>
</file>

<file path=customXml/itemProps3.xml><?xml version="1.0" encoding="utf-8"?>
<ds:datastoreItem xmlns:ds="http://schemas.openxmlformats.org/officeDocument/2006/customXml" ds:itemID="{5D014533-0DBE-48A8-B860-53CF73F00054}"/>
</file>

<file path=docMetadata/LabelInfo.xml><?xml version="1.0" encoding="utf-8"?>
<clbl:labelList xmlns:clbl="http://schemas.microsoft.com/office/2020/mipLabelMetadata">
  <clbl:label id="{95965d95-ecc0-4720-b759-1f33c42ed7da}" enabled="1" method="Standard" siteId="{a0f29d7e-28cd-4f54-8442-7885aee7c08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Savage, Evan</dc:creator>
  <cp:keywords/>
  <dc:description/>
  <cp:lastModifiedBy/>
  <cp:revision/>
  <dcterms:created xsi:type="dcterms:W3CDTF">2023-06-26T21:03:29Z</dcterms:created>
  <dcterms:modified xsi:type="dcterms:W3CDTF">2026-01-20T22:45:49Z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0x010100D1F4BB249A85B5468C0DC88F9CF05F72</vt:lpwstr>
  </property>
  <property fmtid="{D5CDD505-2E9C-101B-9397-08002B2CF9AE}" pid="3" name="MediaServiceImageTags">
    <vt:lpwstr/>
  </property>
  <property fmtid="{D5CDD505-2E9C-101B-9397-08002B2CF9AE}" pid="4" name="MSIP_Label_95965d95-ecc0-4720-b759-1f33c42ed7da_Enabled">
    <vt:lpwstr>true</vt:lpwstr>
  </property>
  <property fmtid="{D5CDD505-2E9C-101B-9397-08002B2CF9AE}" pid="5" name="MSIP_Label_95965d95-ecc0-4720-b759-1f33c42ed7da_SetDate">
    <vt:lpwstr>2023-09-27T20:36:00Z</vt:lpwstr>
  </property>
  <property fmtid="{D5CDD505-2E9C-101B-9397-08002B2CF9AE}" pid="6" name="MSIP_Label_95965d95-ecc0-4720-b759-1f33c42ed7da_Method">
    <vt:lpwstr>Standard</vt:lpwstr>
  </property>
  <property fmtid="{D5CDD505-2E9C-101B-9397-08002B2CF9AE}" pid="7" name="MSIP_Label_95965d95-ecc0-4720-b759-1f33c42ed7da_Name">
    <vt:lpwstr>General</vt:lpwstr>
  </property>
  <property fmtid="{D5CDD505-2E9C-101B-9397-08002B2CF9AE}" pid="8" name="MSIP_Label_95965d95-ecc0-4720-b759-1f33c42ed7da_SiteId">
    <vt:lpwstr>a0f29d7e-28cd-4f54-8442-7885aee7c080</vt:lpwstr>
  </property>
  <property fmtid="{D5CDD505-2E9C-101B-9397-08002B2CF9AE}" pid="9" name="MSIP_Label_95965d95-ecc0-4720-b759-1f33c42ed7da_ActionId">
    <vt:lpwstr>b4cfaab7-066f-4d0d-b837-83be5be3f29f</vt:lpwstr>
  </property>
  <property fmtid="{D5CDD505-2E9C-101B-9397-08002B2CF9AE}" pid="10" name="MSIP_Label_95965d95-ecc0-4720-b759-1f33c42ed7da_ContentBits">
    <vt:lpwstr>0</vt:lpwstr>
  </property>
</Properties>
</file>